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ГП\"/>
    </mc:Choice>
  </mc:AlternateContent>
  <bookViews>
    <workbookView xWindow="0" yWindow="600" windowWidth="15570" windowHeight="7605" tabRatio="500" activeTab="1"/>
  </bookViews>
  <sheets>
    <sheet name="Детализация" sheetId="1" r:id="rId1"/>
    <sheet name="Прогноз прил 3" sheetId="2" r:id="rId2"/>
    <sheet name="капитальные затраты" sheetId="3" r:id="rId3"/>
    <sheet name="Кап Газ" sheetId="5" r:id="rId4"/>
  </sheets>
  <definedNames>
    <definedName name="_Hlk331752892" localSheetId="1">NA()</definedName>
    <definedName name="_xlnm._FilterDatabase" localSheetId="0" hidden="1">Детализация!$A$2:$O$66</definedName>
    <definedName name="_xlnm._FilterDatabase" localSheetId="1" hidden="1">'Прогноз прил 3'!$A$10:$O$135</definedName>
    <definedName name="Excel_BuiltIn_Print_Area" localSheetId="1">'Прогноз прил 3'!$A$1:$O$119</definedName>
    <definedName name="_xlnm.Print_Titles" localSheetId="1">'Прогноз прил 3'!$8:$10</definedName>
    <definedName name="_xlnm.Print_Area" localSheetId="0">Детализация!$A$1:$O$73</definedName>
    <definedName name="_xlnm.Print_Area" localSheetId="2">'капитальные затраты'!$A$1:$Q$20</definedName>
    <definedName name="_xlnm.Print_Area" localSheetId="1">'Прогноз прил 3'!$A$1:$O$139</definedName>
  </definedNames>
  <calcPr calcId="162913" refMode="R1C1"/>
</workbook>
</file>

<file path=xl/calcChain.xml><?xml version="1.0" encoding="utf-8"?>
<calcChain xmlns="http://schemas.openxmlformats.org/spreadsheetml/2006/main">
  <c r="O110" i="2" l="1"/>
  <c r="F3" i="3" l="1"/>
  <c r="G3" i="3"/>
  <c r="H3" i="3"/>
  <c r="I3" i="3"/>
  <c r="J3" i="3"/>
  <c r="K3" i="3"/>
  <c r="L3" i="3"/>
  <c r="M3" i="3"/>
  <c r="O26" i="2" l="1"/>
  <c r="F53" i="1" l="1"/>
  <c r="N120" i="2" l="1"/>
  <c r="M120" i="2"/>
  <c r="L120" i="2"/>
  <c r="K120" i="2"/>
  <c r="J120" i="2"/>
  <c r="I120" i="2"/>
  <c r="H120" i="2"/>
  <c r="G120" i="2"/>
  <c r="F120" i="2"/>
  <c r="E120" i="2"/>
  <c r="D120" i="2"/>
  <c r="O135" i="2"/>
  <c r="F66" i="1" l="1"/>
  <c r="F42" i="1"/>
  <c r="G42" i="1"/>
  <c r="H42" i="1"/>
  <c r="I42" i="1"/>
  <c r="J42" i="1"/>
  <c r="K42" i="1"/>
  <c r="L42" i="1"/>
  <c r="M42" i="1"/>
  <c r="N42" i="1"/>
  <c r="F19" i="1"/>
  <c r="F83" i="2" l="1"/>
  <c r="F81" i="2"/>
  <c r="F125" i="2" l="1"/>
  <c r="F128" i="2"/>
  <c r="F123" i="2"/>
  <c r="F122" i="2"/>
  <c r="F80" i="2" l="1"/>
  <c r="O133" i="2" l="1"/>
  <c r="F131" i="2"/>
  <c r="F127" i="2"/>
  <c r="F126" i="2" s="1"/>
  <c r="E4" i="3" s="1"/>
  <c r="F121" i="2"/>
  <c r="E3" i="3" s="1"/>
  <c r="F119" i="2"/>
  <c r="O60" i="1"/>
  <c r="O59" i="1"/>
  <c r="O58" i="1"/>
  <c r="F57" i="1"/>
  <c r="F56" i="1"/>
  <c r="F55" i="1"/>
  <c r="F54" i="1"/>
  <c r="F116" i="2" l="1"/>
  <c r="F115" i="2" s="1"/>
  <c r="F118" i="2"/>
  <c r="F52" i="1"/>
  <c r="E2" i="3"/>
  <c r="F114" i="2" l="1"/>
  <c r="F29" i="1"/>
  <c r="I47" i="1" l="1"/>
  <c r="J47" i="1"/>
  <c r="O120" i="2" l="1"/>
  <c r="O22" i="2"/>
  <c r="O70" i="2"/>
  <c r="N131" i="2"/>
  <c r="N128" i="2"/>
  <c r="N127" i="2" s="1"/>
  <c r="N126" i="2" s="1"/>
  <c r="M4" i="3" s="1"/>
  <c r="M2" i="3" s="1"/>
  <c r="N125" i="2"/>
  <c r="N118" i="2" s="1"/>
  <c r="N119" i="2"/>
  <c r="N112" i="2"/>
  <c r="N111" i="2" s="1"/>
  <c r="N109" i="2"/>
  <c r="N108" i="2" s="1"/>
  <c r="N107" i="2"/>
  <c r="N95" i="2"/>
  <c r="N93" i="2"/>
  <c r="N92" i="2" s="1"/>
  <c r="N90" i="2"/>
  <c r="N89" i="2" s="1"/>
  <c r="N87" i="2"/>
  <c r="N85" i="2"/>
  <c r="N84" i="2" s="1"/>
  <c r="N83" i="2"/>
  <c r="N81" i="2"/>
  <c r="N80" i="2" s="1"/>
  <c r="N79" i="2" s="1"/>
  <c r="N74" i="2"/>
  <c r="N72" i="2"/>
  <c r="N71" i="2" s="1"/>
  <c r="N68" i="2"/>
  <c r="N65" i="2"/>
  <c r="N64" i="2" s="1"/>
  <c r="N63" i="2" s="1"/>
  <c r="N62" i="2"/>
  <c r="N44" i="2" s="1"/>
  <c r="N61" i="2"/>
  <c r="N43" i="2" s="1"/>
  <c r="N24" i="2" s="1"/>
  <c r="N59" i="2"/>
  <c r="N55" i="2"/>
  <c r="N54" i="2" s="1"/>
  <c r="N53" i="2" s="1"/>
  <c r="N51" i="2"/>
  <c r="N50" i="2" s="1"/>
  <c r="N49" i="2" s="1"/>
  <c r="N47" i="2"/>
  <c r="N46" i="2" s="1"/>
  <c r="N45" i="2" s="1"/>
  <c r="N35" i="2"/>
  <c r="N15" i="2" s="1"/>
  <c r="M131" i="2"/>
  <c r="M128" i="2"/>
  <c r="M127" i="2" s="1"/>
  <c r="M126" i="2" s="1"/>
  <c r="L4" i="3" s="1"/>
  <c r="L2" i="3" s="1"/>
  <c r="M125" i="2"/>
  <c r="M118" i="2" s="1"/>
  <c r="M119" i="2"/>
  <c r="M112" i="2"/>
  <c r="M111" i="2" s="1"/>
  <c r="M109" i="2"/>
  <c r="M108" i="2" s="1"/>
  <c r="M107" i="2"/>
  <c r="M95" i="2"/>
  <c r="M93" i="2"/>
  <c r="M92" i="2" s="1"/>
  <c r="M90" i="2"/>
  <c r="M89" i="2" s="1"/>
  <c r="M87" i="2"/>
  <c r="M85" i="2"/>
  <c r="M84" i="2" s="1"/>
  <c r="M83" i="2"/>
  <c r="M81" i="2"/>
  <c r="M80" i="2" s="1"/>
  <c r="M79" i="2" s="1"/>
  <c r="M74" i="2"/>
  <c r="M72" i="2"/>
  <c r="M71" i="2" s="1"/>
  <c r="M68" i="2"/>
  <c r="M65" i="2"/>
  <c r="M64" i="2" s="1"/>
  <c r="M63" i="2" s="1"/>
  <c r="M62" i="2"/>
  <c r="M44" i="2" s="1"/>
  <c r="M61" i="2"/>
  <c r="M43" i="2" s="1"/>
  <c r="M24" i="2" s="1"/>
  <c r="M59" i="2"/>
  <c r="M55" i="2"/>
  <c r="M54" i="2" s="1"/>
  <c r="M53" i="2" s="1"/>
  <c r="M51" i="2"/>
  <c r="M50" i="2" s="1"/>
  <c r="M49" i="2" s="1"/>
  <c r="M47" i="2"/>
  <c r="M39" i="2" s="1"/>
  <c r="M19" i="2" s="1"/>
  <c r="M35" i="2"/>
  <c r="M15" i="2" s="1"/>
  <c r="L131" i="2"/>
  <c r="L128" i="2"/>
  <c r="L127" i="2" s="1"/>
  <c r="L126" i="2" s="1"/>
  <c r="K4" i="3" s="1"/>
  <c r="K2" i="3" s="1"/>
  <c r="L125" i="2"/>
  <c r="L118" i="2" s="1"/>
  <c r="L119" i="2"/>
  <c r="L112" i="2"/>
  <c r="L111" i="2" s="1"/>
  <c r="L109" i="2"/>
  <c r="L108" i="2" s="1"/>
  <c r="L107" i="2"/>
  <c r="L95" i="2"/>
  <c r="L93" i="2"/>
  <c r="L92" i="2" s="1"/>
  <c r="L90" i="2"/>
  <c r="L89" i="2" s="1"/>
  <c r="L87" i="2"/>
  <c r="L85" i="2"/>
  <c r="L84" i="2" s="1"/>
  <c r="L83" i="2"/>
  <c r="L81" i="2"/>
  <c r="L80" i="2" s="1"/>
  <c r="L79" i="2" s="1"/>
  <c r="L74" i="2"/>
  <c r="L72" i="2"/>
  <c r="L71" i="2" s="1"/>
  <c r="L68" i="2"/>
  <c r="L65" i="2"/>
  <c r="L64" i="2" s="1"/>
  <c r="L63" i="2" s="1"/>
  <c r="L62" i="2"/>
  <c r="L44" i="2" s="1"/>
  <c r="L61" i="2"/>
  <c r="L43" i="2" s="1"/>
  <c r="L24" i="2" s="1"/>
  <c r="L59" i="2"/>
  <c r="L55" i="2"/>
  <c r="L54" i="2" s="1"/>
  <c r="L53" i="2" s="1"/>
  <c r="L51" i="2"/>
  <c r="L50" i="2" s="1"/>
  <c r="L49" i="2" s="1"/>
  <c r="L47" i="2"/>
  <c r="L46" i="2" s="1"/>
  <c r="L45" i="2" s="1"/>
  <c r="L35" i="2"/>
  <c r="L15" i="2" s="1"/>
  <c r="K131" i="2"/>
  <c r="K128" i="2"/>
  <c r="K127" i="2" s="1"/>
  <c r="K126" i="2" s="1"/>
  <c r="J4" i="3" s="1"/>
  <c r="J2" i="3" s="1"/>
  <c r="K125" i="2"/>
  <c r="K118" i="2" s="1"/>
  <c r="K119" i="2"/>
  <c r="K112" i="2"/>
  <c r="K111" i="2" s="1"/>
  <c r="K109" i="2"/>
  <c r="K108" i="2" s="1"/>
  <c r="K107" i="2"/>
  <c r="K95" i="2"/>
  <c r="K93" i="2"/>
  <c r="K92" i="2" s="1"/>
  <c r="K90" i="2"/>
  <c r="K89" i="2" s="1"/>
  <c r="K87" i="2"/>
  <c r="K85" i="2"/>
  <c r="K84" i="2" s="1"/>
  <c r="K83" i="2"/>
  <c r="K81" i="2"/>
  <c r="K80" i="2" s="1"/>
  <c r="K79" i="2" s="1"/>
  <c r="K74" i="2"/>
  <c r="K72" i="2"/>
  <c r="K71" i="2" s="1"/>
  <c r="K68" i="2"/>
  <c r="K65" i="2"/>
  <c r="K64" i="2" s="1"/>
  <c r="K63" i="2" s="1"/>
  <c r="K62" i="2"/>
  <c r="K44" i="2" s="1"/>
  <c r="K61" i="2"/>
  <c r="K43" i="2" s="1"/>
  <c r="K24" i="2" s="1"/>
  <c r="K59" i="2"/>
  <c r="K55" i="2"/>
  <c r="K54" i="2" s="1"/>
  <c r="K53" i="2" s="1"/>
  <c r="K51" i="2"/>
  <c r="K50" i="2" s="1"/>
  <c r="K49" i="2" s="1"/>
  <c r="K47" i="2"/>
  <c r="K46" i="2" s="1"/>
  <c r="K45" i="2" s="1"/>
  <c r="K35" i="2"/>
  <c r="K15" i="2" s="1"/>
  <c r="J131" i="2"/>
  <c r="J128" i="2"/>
  <c r="J127" i="2" s="1"/>
  <c r="J126" i="2" s="1"/>
  <c r="I4" i="3" s="1"/>
  <c r="I2" i="3" s="1"/>
  <c r="J125" i="2"/>
  <c r="J118" i="2" s="1"/>
  <c r="J119" i="2"/>
  <c r="J112" i="2"/>
  <c r="J111" i="2" s="1"/>
  <c r="J109" i="2"/>
  <c r="J108" i="2" s="1"/>
  <c r="J107" i="2"/>
  <c r="J95" i="2"/>
  <c r="J93" i="2"/>
  <c r="J92" i="2" s="1"/>
  <c r="J90" i="2"/>
  <c r="J89" i="2" s="1"/>
  <c r="J87" i="2"/>
  <c r="J85" i="2"/>
  <c r="J84" i="2" s="1"/>
  <c r="J83" i="2"/>
  <c r="J81" i="2"/>
  <c r="J80" i="2" s="1"/>
  <c r="J79" i="2" s="1"/>
  <c r="J74" i="2"/>
  <c r="J72" i="2"/>
  <c r="J71" i="2" s="1"/>
  <c r="J68" i="2"/>
  <c r="J65" i="2"/>
  <c r="J64" i="2" s="1"/>
  <c r="J63" i="2" s="1"/>
  <c r="J62" i="2"/>
  <c r="J44" i="2" s="1"/>
  <c r="J61" i="2"/>
  <c r="J43" i="2" s="1"/>
  <c r="J24" i="2" s="1"/>
  <c r="J59" i="2"/>
  <c r="J55" i="2"/>
  <c r="J54" i="2" s="1"/>
  <c r="J53" i="2" s="1"/>
  <c r="J51" i="2"/>
  <c r="J50" i="2" s="1"/>
  <c r="J49" i="2" s="1"/>
  <c r="J47" i="2"/>
  <c r="J39" i="2" s="1"/>
  <c r="J19" i="2" s="1"/>
  <c r="J35" i="2"/>
  <c r="J15" i="2" s="1"/>
  <c r="I131" i="2"/>
  <c r="I128" i="2"/>
  <c r="I125" i="2"/>
  <c r="I119" i="2"/>
  <c r="I112" i="2"/>
  <c r="I109" i="2"/>
  <c r="I107" i="2"/>
  <c r="I95" i="2"/>
  <c r="I93" i="2"/>
  <c r="I92" i="2" s="1"/>
  <c r="I90" i="2"/>
  <c r="I89" i="2" s="1"/>
  <c r="I87" i="2"/>
  <c r="I85" i="2"/>
  <c r="I84" i="2" s="1"/>
  <c r="I83" i="2"/>
  <c r="I81" i="2"/>
  <c r="I80" i="2" s="1"/>
  <c r="I79" i="2" s="1"/>
  <c r="I74" i="2"/>
  <c r="I72" i="2"/>
  <c r="I71" i="2" s="1"/>
  <c r="I68" i="2"/>
  <c r="I65" i="2"/>
  <c r="I64" i="2" s="1"/>
  <c r="I63" i="2" s="1"/>
  <c r="I62" i="2"/>
  <c r="I44" i="2" s="1"/>
  <c r="I61" i="2"/>
  <c r="I43" i="2" s="1"/>
  <c r="I59" i="2"/>
  <c r="I58" i="2" s="1"/>
  <c r="I55" i="2"/>
  <c r="I51" i="2"/>
  <c r="I50" i="2" s="1"/>
  <c r="I49" i="2" s="1"/>
  <c r="I47" i="2"/>
  <c r="I46" i="2" s="1"/>
  <c r="I45" i="2" s="1"/>
  <c r="I35" i="2"/>
  <c r="I15" i="2" s="1"/>
  <c r="O64" i="1"/>
  <c r="O65" i="1"/>
  <c r="O62" i="1"/>
  <c r="O61" i="1"/>
  <c r="O51" i="1"/>
  <c r="O50" i="1"/>
  <c r="O49" i="1"/>
  <c r="O48" i="1"/>
  <c r="O45" i="1"/>
  <c r="O44" i="1"/>
  <c r="O43" i="1"/>
  <c r="O36" i="1"/>
  <c r="O35" i="1"/>
  <c r="O34" i="1"/>
  <c r="O33" i="1"/>
  <c r="O31" i="1"/>
  <c r="O30" i="1"/>
  <c r="O28" i="1"/>
  <c r="O27" i="1"/>
  <c r="O26" i="1"/>
  <c r="O24" i="1"/>
  <c r="O23" i="1"/>
  <c r="O22" i="1"/>
  <c r="O18" i="1"/>
  <c r="O17" i="1"/>
  <c r="N63" i="1"/>
  <c r="N29" i="2" s="1"/>
  <c r="N28" i="2" s="1"/>
  <c r="N27" i="2" s="1"/>
  <c r="N57" i="1"/>
  <c r="N56" i="1"/>
  <c r="N55" i="1"/>
  <c r="N7" i="1" s="1"/>
  <c r="N54" i="1"/>
  <c r="N53" i="1"/>
  <c r="N47" i="1"/>
  <c r="N46" i="1" s="1"/>
  <c r="N41" i="1"/>
  <c r="N105" i="2" s="1"/>
  <c r="N32" i="1"/>
  <c r="N29" i="1"/>
  <c r="N25" i="1"/>
  <c r="N21" i="1"/>
  <c r="N15" i="1"/>
  <c r="N14" i="1"/>
  <c r="N13" i="1"/>
  <c r="N12" i="1"/>
  <c r="N11" i="1"/>
  <c r="N4" i="1" s="1"/>
  <c r="M63" i="1"/>
  <c r="M29" i="2" s="1"/>
  <c r="M28" i="2" s="1"/>
  <c r="M27" i="2" s="1"/>
  <c r="M57" i="1"/>
  <c r="M56" i="1"/>
  <c r="M55" i="1"/>
  <c r="M7" i="1" s="1"/>
  <c r="M54" i="1"/>
  <c r="M53" i="1"/>
  <c r="M47" i="1"/>
  <c r="M46" i="1" s="1"/>
  <c r="M41" i="1"/>
  <c r="M104" i="2" s="1"/>
  <c r="M32" i="1"/>
  <c r="M29" i="1"/>
  <c r="M25" i="1"/>
  <c r="M21" i="1"/>
  <c r="M15" i="1"/>
  <c r="M14" i="1"/>
  <c r="M13" i="1"/>
  <c r="M12" i="1"/>
  <c r="M11" i="1"/>
  <c r="M4" i="1" s="1"/>
  <c r="L63" i="1"/>
  <c r="L29" i="2" s="1"/>
  <c r="L28" i="2" s="1"/>
  <c r="L27" i="2" s="1"/>
  <c r="L57" i="1"/>
  <c r="L56" i="1"/>
  <c r="L55" i="1"/>
  <c r="L7" i="1" s="1"/>
  <c r="L54" i="1"/>
  <c r="L53" i="1"/>
  <c r="L47" i="1"/>
  <c r="L46" i="1" s="1"/>
  <c r="L41" i="1"/>
  <c r="L105" i="2" s="1"/>
  <c r="L32" i="1"/>
  <c r="L29" i="1"/>
  <c r="L25" i="1"/>
  <c r="L21" i="1"/>
  <c r="L15" i="1"/>
  <c r="L14" i="1"/>
  <c r="L13" i="1"/>
  <c r="L12" i="1"/>
  <c r="L11" i="1"/>
  <c r="L4" i="1" s="1"/>
  <c r="K63" i="1"/>
  <c r="K29" i="2" s="1"/>
  <c r="K28" i="2" s="1"/>
  <c r="K27" i="2" s="1"/>
  <c r="K57" i="1"/>
  <c r="K56" i="1"/>
  <c r="K55" i="1"/>
  <c r="K7" i="1" s="1"/>
  <c r="K54" i="1"/>
  <c r="K53" i="1"/>
  <c r="K47" i="1"/>
  <c r="K41" i="1"/>
  <c r="K32" i="1"/>
  <c r="K29" i="1"/>
  <c r="K25" i="1"/>
  <c r="K21" i="1"/>
  <c r="K15" i="1"/>
  <c r="K14" i="1"/>
  <c r="K13" i="1"/>
  <c r="K12" i="1"/>
  <c r="K11" i="1"/>
  <c r="K4" i="1" s="1"/>
  <c r="J63" i="1"/>
  <c r="J29" i="2" s="1"/>
  <c r="J28" i="2" s="1"/>
  <c r="J27" i="2" s="1"/>
  <c r="J57" i="1"/>
  <c r="J56" i="1"/>
  <c r="J55" i="1"/>
  <c r="J7" i="1" s="1"/>
  <c r="J54" i="1"/>
  <c r="J53" i="1"/>
  <c r="J46" i="1"/>
  <c r="J41" i="1"/>
  <c r="J38" i="1" s="1"/>
  <c r="J32" i="1"/>
  <c r="J29" i="1"/>
  <c r="J25" i="1"/>
  <c r="J21" i="1"/>
  <c r="J15" i="1"/>
  <c r="J14" i="1"/>
  <c r="J13" i="1"/>
  <c r="J12" i="1"/>
  <c r="J11" i="1"/>
  <c r="J4" i="1" s="1"/>
  <c r="I63" i="1"/>
  <c r="I29" i="2" s="1"/>
  <c r="I57" i="1"/>
  <c r="I56" i="1"/>
  <c r="I55" i="1"/>
  <c r="I7" i="1" s="1"/>
  <c r="I54" i="1"/>
  <c r="I53" i="1"/>
  <c r="I46" i="1"/>
  <c r="I41" i="1"/>
  <c r="I32" i="1"/>
  <c r="I29" i="1"/>
  <c r="I25" i="1"/>
  <c r="I21" i="1"/>
  <c r="I15" i="1"/>
  <c r="I14" i="1"/>
  <c r="I13" i="1"/>
  <c r="I12" i="1"/>
  <c r="I11" i="1"/>
  <c r="I4" i="1" s="1"/>
  <c r="K116" i="2" l="1"/>
  <c r="K115" i="2" s="1"/>
  <c r="L40" i="2"/>
  <c r="L20" i="2" s="1"/>
  <c r="I118" i="2"/>
  <c r="I127" i="2"/>
  <c r="I41" i="2"/>
  <c r="I21" i="2" s="1"/>
  <c r="J41" i="2"/>
  <c r="J21" i="2" s="1"/>
  <c r="K41" i="2"/>
  <c r="K21" i="2" s="1"/>
  <c r="N40" i="2"/>
  <c r="N20" i="2" s="1"/>
  <c r="J42" i="2"/>
  <c r="J23" i="2" s="1"/>
  <c r="M42" i="2"/>
  <c r="M23" i="2" s="1"/>
  <c r="I39" i="2"/>
  <c r="I19" i="2" s="1"/>
  <c r="K39" i="2"/>
  <c r="K19" i="2" s="1"/>
  <c r="N39" i="2"/>
  <c r="N19" i="2" s="1"/>
  <c r="L41" i="2"/>
  <c r="L21" i="2" s="1"/>
  <c r="M67" i="2"/>
  <c r="N104" i="2"/>
  <c r="N99" i="2" s="1"/>
  <c r="N98" i="2" s="1"/>
  <c r="N101" i="2"/>
  <c r="M18" i="3" s="1"/>
  <c r="N41" i="2"/>
  <c r="N21" i="2" s="1"/>
  <c r="N38" i="1"/>
  <c r="N5" i="1" s="1"/>
  <c r="K42" i="2"/>
  <c r="K23" i="2" s="1"/>
  <c r="L42" i="2"/>
  <c r="L23" i="2" s="1"/>
  <c r="J116" i="2"/>
  <c r="J115" i="2" s="1"/>
  <c r="J114" i="2" s="1"/>
  <c r="J52" i="1"/>
  <c r="N52" i="1"/>
  <c r="J67" i="2"/>
  <c r="K67" i="2"/>
  <c r="L101" i="2"/>
  <c r="K18" i="3" s="1"/>
  <c r="I67" i="2"/>
  <c r="I42" i="2"/>
  <c r="M41" i="2"/>
  <c r="M21" i="2" s="1"/>
  <c r="N42" i="2"/>
  <c r="N23" i="2" s="1"/>
  <c r="J40" i="2"/>
  <c r="J20" i="2" s="1"/>
  <c r="M40" i="2"/>
  <c r="M20" i="2" s="1"/>
  <c r="L38" i="2"/>
  <c r="I28" i="2"/>
  <c r="I24" i="2"/>
  <c r="I6" i="1"/>
  <c r="J40" i="1"/>
  <c r="M6" i="1"/>
  <c r="I40" i="2"/>
  <c r="I54" i="2"/>
  <c r="J46" i="2"/>
  <c r="J45" i="2" s="1"/>
  <c r="K40" i="2"/>
  <c r="K20" i="2" s="1"/>
  <c r="L39" i="2"/>
  <c r="L19" i="2" s="1"/>
  <c r="M46" i="2"/>
  <c r="M45" i="2" s="1"/>
  <c r="N116" i="2"/>
  <c r="N115" i="2" s="1"/>
  <c r="N114" i="2" s="1"/>
  <c r="K114" i="2"/>
  <c r="J38" i="2"/>
  <c r="L67" i="2"/>
  <c r="L104" i="2"/>
  <c r="M38" i="2"/>
  <c r="M116" i="2"/>
  <c r="M115" i="2" s="1"/>
  <c r="M114" i="2" s="1"/>
  <c r="N38" i="2"/>
  <c r="I52" i="1"/>
  <c r="K52" i="1"/>
  <c r="L38" i="1"/>
  <c r="L5" i="1" s="1"/>
  <c r="L52" i="1"/>
  <c r="M52" i="1"/>
  <c r="I57" i="2"/>
  <c r="I116" i="2"/>
  <c r="J105" i="2"/>
  <c r="K38" i="2"/>
  <c r="K101" i="2"/>
  <c r="J18" i="3" s="1"/>
  <c r="L116" i="2"/>
  <c r="L115" i="2" s="1"/>
  <c r="L114" i="2" s="1"/>
  <c r="N67" i="2"/>
  <c r="K46" i="1"/>
  <c r="K39" i="1" s="1"/>
  <c r="K9" i="1" s="1"/>
  <c r="I111" i="2"/>
  <c r="I101" i="2" s="1"/>
  <c r="I108" i="2"/>
  <c r="M101" i="2"/>
  <c r="L18" i="3" s="1"/>
  <c r="K40" i="1"/>
  <c r="J101" i="2"/>
  <c r="I18" i="3" s="1"/>
  <c r="I40" i="1"/>
  <c r="M99" i="2"/>
  <c r="M98" i="2" s="1"/>
  <c r="L19" i="3" s="1"/>
  <c r="M103" i="2"/>
  <c r="M105" i="2"/>
  <c r="M38" i="1"/>
  <c r="M5" i="1" s="1"/>
  <c r="K104" i="2"/>
  <c r="K105" i="2"/>
  <c r="J104" i="2"/>
  <c r="I38" i="1"/>
  <c r="I5" i="1" s="1"/>
  <c r="I104" i="2"/>
  <c r="I105" i="2"/>
  <c r="N88" i="2"/>
  <c r="N32" i="2"/>
  <c r="N33" i="2"/>
  <c r="N13" i="2" s="1"/>
  <c r="N12" i="2" s="1"/>
  <c r="N58" i="2"/>
  <c r="N57" i="2" s="1"/>
  <c r="M14" i="3" s="1"/>
  <c r="M88" i="2"/>
  <c r="M32" i="2"/>
  <c r="M33" i="2"/>
  <c r="M13" i="2" s="1"/>
  <c r="M12" i="2" s="1"/>
  <c r="M58" i="2"/>
  <c r="M57" i="2" s="1"/>
  <c r="L88" i="2"/>
  <c r="L32" i="2"/>
  <c r="L33" i="2"/>
  <c r="L13" i="2" s="1"/>
  <c r="L12" i="2" s="1"/>
  <c r="L58" i="2"/>
  <c r="L57" i="2" s="1"/>
  <c r="K14" i="3" s="1"/>
  <c r="K88" i="2"/>
  <c r="K32" i="2"/>
  <c r="K33" i="2"/>
  <c r="K13" i="2" s="1"/>
  <c r="K12" i="2" s="1"/>
  <c r="K58" i="2"/>
  <c r="K57" i="2" s="1"/>
  <c r="J14" i="3" s="1"/>
  <c r="J88" i="2"/>
  <c r="J32" i="2"/>
  <c r="J33" i="2"/>
  <c r="J13" i="2" s="1"/>
  <c r="J12" i="2" s="1"/>
  <c r="J58" i="2"/>
  <c r="I88" i="2"/>
  <c r="H13" i="3" s="1"/>
  <c r="I32" i="2"/>
  <c r="I38" i="2"/>
  <c r="I33" i="2"/>
  <c r="L39" i="1"/>
  <c r="L37" i="1" s="1"/>
  <c r="N39" i="1"/>
  <c r="I39" i="1"/>
  <c r="M39" i="1"/>
  <c r="M9" i="1" s="1"/>
  <c r="J39" i="1"/>
  <c r="J37" i="1" s="1"/>
  <c r="M40" i="1"/>
  <c r="L40" i="1"/>
  <c r="N40" i="1"/>
  <c r="K38" i="1"/>
  <c r="K5" i="1" s="1"/>
  <c r="K10" i="1"/>
  <c r="J10" i="1"/>
  <c r="L10" i="1"/>
  <c r="N10" i="1"/>
  <c r="N6" i="1"/>
  <c r="M10" i="1"/>
  <c r="L6" i="1"/>
  <c r="K6" i="1"/>
  <c r="J5" i="1"/>
  <c r="J6" i="1"/>
  <c r="I10" i="1"/>
  <c r="H32" i="1"/>
  <c r="N103" i="2" l="1"/>
  <c r="M13" i="3"/>
  <c r="I13" i="3"/>
  <c r="K13" i="3"/>
  <c r="K8" i="3" s="1"/>
  <c r="J13" i="3"/>
  <c r="J12" i="3" s="1"/>
  <c r="I37" i="1"/>
  <c r="L13" i="3"/>
  <c r="L8" i="3" s="1"/>
  <c r="I23" i="2"/>
  <c r="L14" i="3"/>
  <c r="I126" i="2"/>
  <c r="H4" i="3" s="1"/>
  <c r="H2" i="3" s="1"/>
  <c r="I8" i="3"/>
  <c r="K12" i="3"/>
  <c r="M8" i="3"/>
  <c r="M12" i="3"/>
  <c r="K36" i="2"/>
  <c r="K31" i="2" s="1"/>
  <c r="N25" i="2"/>
  <c r="M3" i="1"/>
  <c r="L17" i="3"/>
  <c r="N37" i="1"/>
  <c r="J25" i="2"/>
  <c r="L25" i="2"/>
  <c r="N36" i="2"/>
  <c r="N31" i="2" s="1"/>
  <c r="M18" i="2"/>
  <c r="K25" i="2"/>
  <c r="L36" i="2"/>
  <c r="L31" i="2" s="1"/>
  <c r="J36" i="2"/>
  <c r="J31" i="2" s="1"/>
  <c r="M16" i="2"/>
  <c r="M36" i="2"/>
  <c r="M31" i="2" s="1"/>
  <c r="H18" i="3"/>
  <c r="H8" i="3" s="1"/>
  <c r="I115" i="2"/>
  <c r="I13" i="2"/>
  <c r="M97" i="2"/>
  <c r="I20" i="2"/>
  <c r="I53" i="2"/>
  <c r="H14" i="3" s="1"/>
  <c r="H12" i="3" s="1"/>
  <c r="J57" i="2"/>
  <c r="I14" i="3" s="1"/>
  <c r="I12" i="3" s="1"/>
  <c r="M25" i="2"/>
  <c r="N97" i="2"/>
  <c r="M19" i="3"/>
  <c r="M17" i="3" s="1"/>
  <c r="L103" i="2"/>
  <c r="L99" i="2"/>
  <c r="I27" i="2"/>
  <c r="L9" i="1"/>
  <c r="L3" i="1" s="1"/>
  <c r="K37" i="1"/>
  <c r="I25" i="2"/>
  <c r="N9" i="1"/>
  <c r="N3" i="1" s="1"/>
  <c r="I9" i="1"/>
  <c r="I3" i="1" s="1"/>
  <c r="N18" i="2"/>
  <c r="N16" i="2" s="1"/>
  <c r="K103" i="2"/>
  <c r="K99" i="2"/>
  <c r="J103" i="2"/>
  <c r="J99" i="2"/>
  <c r="I103" i="2"/>
  <c r="I99" i="2"/>
  <c r="I18" i="2" s="1"/>
  <c r="I36" i="2"/>
  <c r="I31" i="2" s="1"/>
  <c r="J9" i="1"/>
  <c r="J3" i="1" s="1"/>
  <c r="K3" i="1"/>
  <c r="M37" i="1"/>
  <c r="E19" i="1"/>
  <c r="E66" i="1"/>
  <c r="O66" i="1" s="1"/>
  <c r="H90" i="2"/>
  <c r="J8" i="3" l="1"/>
  <c r="L12" i="3"/>
  <c r="N11" i="2"/>
  <c r="M9" i="3" s="1"/>
  <c r="M7" i="3" s="1"/>
  <c r="M11" i="2"/>
  <c r="L9" i="3" s="1"/>
  <c r="L7" i="3" s="1"/>
  <c r="I12" i="2"/>
  <c r="L98" i="2"/>
  <c r="L18" i="2"/>
  <c r="L16" i="2" s="1"/>
  <c r="L11" i="2" s="1"/>
  <c r="K9" i="3" s="1"/>
  <c r="K7" i="3" s="1"/>
  <c r="I114" i="2"/>
  <c r="K98" i="2"/>
  <c r="K18" i="2"/>
  <c r="K16" i="2" s="1"/>
  <c r="K11" i="2" s="1"/>
  <c r="J98" i="2"/>
  <c r="J18" i="2"/>
  <c r="J16" i="2" s="1"/>
  <c r="J11" i="2" s="1"/>
  <c r="I9" i="3" s="1"/>
  <c r="I7" i="3" s="1"/>
  <c r="I16" i="2"/>
  <c r="I98" i="2"/>
  <c r="H19" i="3" s="1"/>
  <c r="H17" i="3" s="1"/>
  <c r="E20" i="1"/>
  <c r="O20" i="1" s="1"/>
  <c r="J9" i="3" l="1"/>
  <c r="J7" i="3" s="1"/>
  <c r="J97" i="2"/>
  <c r="I19" i="3"/>
  <c r="I17" i="3" s="1"/>
  <c r="K97" i="2"/>
  <c r="J19" i="3"/>
  <c r="J17" i="3" s="1"/>
  <c r="K19" i="3"/>
  <c r="K17" i="3" s="1"/>
  <c r="L97" i="2"/>
  <c r="I97" i="2"/>
  <c r="I11" i="2"/>
  <c r="H9" i="3" s="1"/>
  <c r="H7" i="3" s="1"/>
  <c r="F74" i="2"/>
  <c r="F72" i="2"/>
  <c r="H83" i="2"/>
  <c r="G83" i="2"/>
  <c r="H81" i="2"/>
  <c r="G81" i="2"/>
  <c r="E81" i="2"/>
  <c r="H15" i="1"/>
  <c r="G15" i="1"/>
  <c r="F15" i="1"/>
  <c r="H14" i="1"/>
  <c r="G14" i="1"/>
  <c r="F14" i="1"/>
  <c r="H12" i="1"/>
  <c r="G12" i="1"/>
  <c r="F12" i="1"/>
  <c r="H65" i="2" l="1"/>
  <c r="G65" i="2"/>
  <c r="F65" i="2"/>
  <c r="E65" i="2"/>
  <c r="E14" i="1"/>
  <c r="H21" i="1" l="1"/>
  <c r="E12" i="1" l="1"/>
  <c r="H11" i="1"/>
  <c r="G11" i="1"/>
  <c r="F11" i="1"/>
  <c r="E11" i="1"/>
  <c r="D63" i="1"/>
  <c r="D134" i="2" l="1"/>
  <c r="O134" i="2" s="1"/>
  <c r="H131" i="2"/>
  <c r="G131" i="2"/>
  <c r="E131" i="2"/>
  <c r="D131" i="2"/>
  <c r="H128" i="2"/>
  <c r="H127" i="2" s="1"/>
  <c r="H126" i="2" s="1"/>
  <c r="G128" i="2"/>
  <c r="G116" i="2" s="1"/>
  <c r="G115" i="2" s="1"/>
  <c r="E128" i="2"/>
  <c r="E127" i="2" s="1"/>
  <c r="E126" i="2" s="1"/>
  <c r="D4" i="3" s="1"/>
  <c r="D128" i="2"/>
  <c r="H125" i="2"/>
  <c r="H118" i="2" s="1"/>
  <c r="G125" i="2"/>
  <c r="G118" i="2" s="1"/>
  <c r="E125" i="2"/>
  <c r="E118" i="2" s="1"/>
  <c r="D125" i="2"/>
  <c r="E123" i="2"/>
  <c r="E122" i="2" s="1"/>
  <c r="D123" i="2"/>
  <c r="H119" i="2"/>
  <c r="G119" i="2"/>
  <c r="E119" i="2"/>
  <c r="H112" i="2"/>
  <c r="H111" i="2" s="1"/>
  <c r="G112" i="2"/>
  <c r="G111" i="2" s="1"/>
  <c r="F112" i="2"/>
  <c r="F111" i="2" s="1"/>
  <c r="E112" i="2"/>
  <c r="E111" i="2" s="1"/>
  <c r="D112" i="2"/>
  <c r="H109" i="2"/>
  <c r="H108" i="2" s="1"/>
  <c r="G109" i="2"/>
  <c r="G108" i="2" s="1"/>
  <c r="F109" i="2"/>
  <c r="F108" i="2" s="1"/>
  <c r="E109" i="2"/>
  <c r="E108" i="2" s="1"/>
  <c r="D109" i="2"/>
  <c r="H107" i="2"/>
  <c r="G107" i="2"/>
  <c r="F107" i="2"/>
  <c r="E107" i="2"/>
  <c r="D107" i="2"/>
  <c r="F96" i="2"/>
  <c r="E96" i="2"/>
  <c r="D96" i="2"/>
  <c r="H95" i="2"/>
  <c r="G95" i="2"/>
  <c r="F95" i="2"/>
  <c r="E95" i="2"/>
  <c r="D95" i="2"/>
  <c r="H93" i="2"/>
  <c r="H92" i="2" s="1"/>
  <c r="G93" i="2"/>
  <c r="G92" i="2" s="1"/>
  <c r="F93" i="2"/>
  <c r="F92" i="2" s="1"/>
  <c r="E93" i="2"/>
  <c r="E92" i="2" s="1"/>
  <c r="D93" i="2"/>
  <c r="G90" i="2"/>
  <c r="G89" i="2" s="1"/>
  <c r="F90" i="2"/>
  <c r="F33" i="2" s="1"/>
  <c r="F13" i="2" s="1"/>
  <c r="E90" i="2"/>
  <c r="E33" i="2" s="1"/>
  <c r="E13" i="2" s="1"/>
  <c r="D90" i="2"/>
  <c r="H89" i="2"/>
  <c r="F89" i="2"/>
  <c r="H87" i="2"/>
  <c r="G87" i="2"/>
  <c r="F87" i="2"/>
  <c r="D87" i="2"/>
  <c r="H85" i="2"/>
  <c r="G85" i="2"/>
  <c r="F85" i="2"/>
  <c r="D85" i="2"/>
  <c r="E83" i="2"/>
  <c r="D83" i="2"/>
  <c r="E80" i="2"/>
  <c r="D81" i="2"/>
  <c r="E76" i="2"/>
  <c r="E75" i="2" s="1"/>
  <c r="H74" i="2"/>
  <c r="G74" i="2"/>
  <c r="D74" i="2"/>
  <c r="H72" i="2"/>
  <c r="H71" i="2" s="1"/>
  <c r="G72" i="2"/>
  <c r="G41" i="2" s="1"/>
  <c r="D72" i="2"/>
  <c r="F35" i="2"/>
  <c r="F15" i="2" s="1"/>
  <c r="E74" i="2"/>
  <c r="H68" i="2"/>
  <c r="G68" i="2"/>
  <c r="D68" i="2"/>
  <c r="F67" i="2"/>
  <c r="E67" i="2"/>
  <c r="D65" i="2"/>
  <c r="O65" i="2" s="1"/>
  <c r="H64" i="2"/>
  <c r="H63" i="2" s="1"/>
  <c r="G64" i="2"/>
  <c r="G63" i="2" s="1"/>
  <c r="F64" i="2"/>
  <c r="F63" i="2" s="1"/>
  <c r="E64" i="2"/>
  <c r="E63" i="2" s="1"/>
  <c r="H62" i="2"/>
  <c r="H44" i="2" s="1"/>
  <c r="G62" i="2"/>
  <c r="G44" i="2" s="1"/>
  <c r="F62" i="2"/>
  <c r="E62" i="2"/>
  <c r="H61" i="2"/>
  <c r="H43" i="2" s="1"/>
  <c r="H24" i="2" s="1"/>
  <c r="G61" i="2"/>
  <c r="G43" i="2" s="1"/>
  <c r="G24" i="2" s="1"/>
  <c r="F61" i="2"/>
  <c r="F43" i="2" s="1"/>
  <c r="F24" i="2" s="1"/>
  <c r="E61" i="2"/>
  <c r="E43" i="2" s="1"/>
  <c r="E24" i="2" s="1"/>
  <c r="D61" i="2"/>
  <c r="H59" i="2"/>
  <c r="H58" i="2" s="1"/>
  <c r="G59" i="2"/>
  <c r="G58" i="2" s="1"/>
  <c r="F59" i="2"/>
  <c r="F58" i="2" s="1"/>
  <c r="E59" i="2"/>
  <c r="E58" i="2" s="1"/>
  <c r="D59" i="2"/>
  <c r="H55" i="2"/>
  <c r="H54" i="2" s="1"/>
  <c r="H53" i="2" s="1"/>
  <c r="G55" i="2"/>
  <c r="F55" i="2"/>
  <c r="F54" i="2" s="1"/>
  <c r="F53" i="2" s="1"/>
  <c r="E55" i="2"/>
  <c r="H51" i="2"/>
  <c r="H50" i="2" s="1"/>
  <c r="H49" i="2" s="1"/>
  <c r="G51" i="2"/>
  <c r="G40" i="2" s="1"/>
  <c r="G20" i="2" s="1"/>
  <c r="F51" i="2"/>
  <c r="F50" i="2" s="1"/>
  <c r="F49" i="2" s="1"/>
  <c r="E51" i="2"/>
  <c r="E50" i="2" s="1"/>
  <c r="E49" i="2" s="1"/>
  <c r="D51" i="2"/>
  <c r="H47" i="2"/>
  <c r="H46" i="2" s="1"/>
  <c r="H45" i="2" s="1"/>
  <c r="G47" i="2"/>
  <c r="G46" i="2" s="1"/>
  <c r="G45" i="2" s="1"/>
  <c r="F47" i="2"/>
  <c r="F46" i="2" s="1"/>
  <c r="F45" i="2" s="1"/>
  <c r="E47" i="2"/>
  <c r="E46" i="2" s="1"/>
  <c r="E45" i="2" s="1"/>
  <c r="H35" i="2"/>
  <c r="H15" i="2" s="1"/>
  <c r="G35" i="2"/>
  <c r="G15" i="2" s="1"/>
  <c r="D35" i="2"/>
  <c r="H33" i="2"/>
  <c r="H13" i="2" s="1"/>
  <c r="G4" i="3" l="1"/>
  <c r="G2" i="3" s="1"/>
  <c r="O123" i="2"/>
  <c r="O125" i="2"/>
  <c r="O128" i="2"/>
  <c r="O131" i="2"/>
  <c r="O87" i="2"/>
  <c r="O83" i="2"/>
  <c r="O74" i="2"/>
  <c r="O85" i="2"/>
  <c r="O96" i="2"/>
  <c r="D108" i="2"/>
  <c r="O108" i="2" s="1"/>
  <c r="O109" i="2"/>
  <c r="D15" i="2"/>
  <c r="O59" i="2"/>
  <c r="O95" i="2"/>
  <c r="O107" i="2"/>
  <c r="O62" i="2"/>
  <c r="D71" i="2"/>
  <c r="D43" i="2"/>
  <c r="O61" i="2"/>
  <c r="D80" i="2"/>
  <c r="O81" i="2"/>
  <c r="O51" i="2"/>
  <c r="O90" i="2"/>
  <c r="O93" i="2"/>
  <c r="D111" i="2"/>
  <c r="O111" i="2" s="1"/>
  <c r="O112" i="2"/>
  <c r="D118" i="2"/>
  <c r="O118" i="2" s="1"/>
  <c r="F84" i="2"/>
  <c r="F79" i="2" s="1"/>
  <c r="D50" i="2"/>
  <c r="D58" i="2"/>
  <c r="O58" i="2" s="1"/>
  <c r="D127" i="2"/>
  <c r="H116" i="2"/>
  <c r="H115" i="2" s="1"/>
  <c r="H114" i="2" s="1"/>
  <c r="E89" i="2"/>
  <c r="E32" i="2" s="1"/>
  <c r="F40" i="2"/>
  <c r="F20" i="2" s="1"/>
  <c r="D40" i="2"/>
  <c r="E40" i="2"/>
  <c r="E20" i="2" s="1"/>
  <c r="E35" i="2"/>
  <c r="O35" i="2" s="1"/>
  <c r="G127" i="2"/>
  <c r="G126" i="2" s="1"/>
  <c r="H40" i="2"/>
  <c r="H20" i="2" s="1"/>
  <c r="F101" i="2"/>
  <c r="D21" i="2"/>
  <c r="H88" i="2"/>
  <c r="E42" i="2"/>
  <c r="E23" i="2" s="1"/>
  <c r="G33" i="2"/>
  <c r="G13" i="2" s="1"/>
  <c r="G12" i="2" s="1"/>
  <c r="D119" i="2"/>
  <c r="O119" i="2" s="1"/>
  <c r="H84" i="2"/>
  <c r="H38" i="2" s="1"/>
  <c r="H32" i="2"/>
  <c r="E38" i="2"/>
  <c r="D101" i="2"/>
  <c r="G50" i="2"/>
  <c r="G49" i="2" s="1"/>
  <c r="G71" i="2"/>
  <c r="G67" i="2" s="1"/>
  <c r="F12" i="2"/>
  <c r="G39" i="2"/>
  <c r="G19" i="2" s="1"/>
  <c r="E57" i="2"/>
  <c r="E72" i="2"/>
  <c r="O72" i="2" s="1"/>
  <c r="E79" i="2"/>
  <c r="E121" i="2"/>
  <c r="D3" i="3" s="1"/>
  <c r="D2" i="3" s="1"/>
  <c r="H12" i="2"/>
  <c r="F68" i="2"/>
  <c r="E39" i="2"/>
  <c r="E19" i="2" s="1"/>
  <c r="H41" i="2"/>
  <c r="H21" i="2" s="1"/>
  <c r="H42" i="2"/>
  <c r="H23" i="2" s="1"/>
  <c r="G101" i="2"/>
  <c r="G25" i="2" s="1"/>
  <c r="F44" i="2"/>
  <c r="E44" i="2"/>
  <c r="H39" i="2"/>
  <c r="H19" i="2" s="1"/>
  <c r="H57" i="2"/>
  <c r="D130" i="2"/>
  <c r="O130" i="2" s="1"/>
  <c r="F39" i="2"/>
  <c r="F19" i="2" s="1"/>
  <c r="D42" i="2"/>
  <c r="H67" i="2"/>
  <c r="E54" i="2"/>
  <c r="E53" i="2" s="1"/>
  <c r="E101" i="2"/>
  <c r="D116" i="2"/>
  <c r="D122" i="2"/>
  <c r="O122" i="2" s="1"/>
  <c r="G57" i="2"/>
  <c r="H101" i="2"/>
  <c r="G84" i="2"/>
  <c r="G80" i="2" s="1"/>
  <c r="G79" i="2" s="1"/>
  <c r="G42" i="2"/>
  <c r="G23" i="2" s="1"/>
  <c r="G54" i="2"/>
  <c r="G53" i="2" s="1"/>
  <c r="F57" i="2"/>
  <c r="D64" i="2"/>
  <c r="O64" i="2" s="1"/>
  <c r="F88" i="2"/>
  <c r="F32" i="2"/>
  <c r="D44" i="2"/>
  <c r="G114" i="2"/>
  <c r="D89" i="2"/>
  <c r="D33" i="2"/>
  <c r="D92" i="2"/>
  <c r="O92" i="2" s="1"/>
  <c r="G88" i="2"/>
  <c r="G32" i="2"/>
  <c r="E68" i="2"/>
  <c r="D84" i="2"/>
  <c r="E116" i="2"/>
  <c r="E115" i="2" s="1"/>
  <c r="E114" i="2" s="1"/>
  <c r="E71" i="2"/>
  <c r="F4" i="3" l="1"/>
  <c r="F2" i="3" s="1"/>
  <c r="O116" i="2"/>
  <c r="O127" i="2"/>
  <c r="O68" i="2"/>
  <c r="O33" i="2"/>
  <c r="O89" i="2"/>
  <c r="O84" i="2"/>
  <c r="O101" i="2"/>
  <c r="D126" i="2"/>
  <c r="D49" i="2"/>
  <c r="O49" i="2" s="1"/>
  <c r="O50" i="2"/>
  <c r="D24" i="2"/>
  <c r="O24" i="2" s="1"/>
  <c r="O43" i="2"/>
  <c r="D20" i="2"/>
  <c r="O20" i="2" s="1"/>
  <c r="O40" i="2"/>
  <c r="O44" i="2"/>
  <c r="D67" i="2"/>
  <c r="O67" i="2" s="1"/>
  <c r="D23" i="2"/>
  <c r="D79" i="2"/>
  <c r="E15" i="2"/>
  <c r="O15" i="2" s="1"/>
  <c r="F38" i="2"/>
  <c r="D57" i="2"/>
  <c r="O57" i="2" s="1"/>
  <c r="E41" i="2"/>
  <c r="D115" i="2"/>
  <c r="O115" i="2" s="1"/>
  <c r="E88" i="2"/>
  <c r="H80" i="2"/>
  <c r="H79" i="2" s="1"/>
  <c r="G38" i="2"/>
  <c r="D25" i="2"/>
  <c r="F25" i="2"/>
  <c r="H25" i="2"/>
  <c r="E25" i="2"/>
  <c r="D121" i="2"/>
  <c r="D13" i="2"/>
  <c r="O13" i="2" s="1"/>
  <c r="D32" i="2"/>
  <c r="O32" i="2" s="1"/>
  <c r="D88" i="2"/>
  <c r="H36" i="2"/>
  <c r="H31" i="2" s="1"/>
  <c r="D63" i="2"/>
  <c r="O63" i="2" s="1"/>
  <c r="C4" i="3" l="1"/>
  <c r="B4" i="3" s="1"/>
  <c r="O126" i="2"/>
  <c r="O121" i="2"/>
  <c r="C3" i="3"/>
  <c r="O80" i="2"/>
  <c r="O88" i="2"/>
  <c r="O25" i="2"/>
  <c r="E21" i="2"/>
  <c r="O79" i="2"/>
  <c r="E12" i="2"/>
  <c r="E36" i="2"/>
  <c r="E31" i="2" s="1"/>
  <c r="F42" i="2"/>
  <c r="D114" i="2"/>
  <c r="O114" i="2" s="1"/>
  <c r="F41" i="2"/>
  <c r="O41" i="2" s="1"/>
  <c r="F71" i="2"/>
  <c r="O71" i="2" s="1"/>
  <c r="G36" i="2"/>
  <c r="G31" i="2" s="1"/>
  <c r="D12" i="2"/>
  <c r="C2" i="3" l="1"/>
  <c r="B2" i="3" s="1"/>
  <c r="B3" i="3"/>
  <c r="O12" i="2"/>
  <c r="F23" i="2"/>
  <c r="O23" i="2" s="1"/>
  <c r="O42" i="2"/>
  <c r="F21" i="2"/>
  <c r="O21" i="2" s="1"/>
  <c r="F36" i="2"/>
  <c r="F31" i="2" s="1"/>
  <c r="E15" i="1"/>
  <c r="E8" i="1"/>
  <c r="G11" i="5" l="1"/>
  <c r="F11" i="5"/>
  <c r="E11" i="5"/>
  <c r="D16" i="1" l="1"/>
  <c r="O16" i="1" s="1"/>
  <c r="D29" i="2"/>
  <c r="D19" i="1"/>
  <c r="O19" i="1" s="1"/>
  <c r="D55" i="2" l="1"/>
  <c r="O55" i="2" s="1"/>
  <c r="D47" i="2"/>
  <c r="O47" i="2" s="1"/>
  <c r="D28" i="2"/>
  <c r="E21" i="1"/>
  <c r="F21" i="1"/>
  <c r="G21" i="1"/>
  <c r="F32" i="1"/>
  <c r="G32" i="1"/>
  <c r="E32" i="1"/>
  <c r="D54" i="2" l="1"/>
  <c r="D38" i="2"/>
  <c r="O38" i="2" s="1"/>
  <c r="D39" i="2"/>
  <c r="O39" i="2" s="1"/>
  <c r="D46" i="2"/>
  <c r="O46" i="2" s="1"/>
  <c r="D27" i="2"/>
  <c r="H41" i="1"/>
  <c r="G41" i="1"/>
  <c r="F41" i="1"/>
  <c r="E41" i="1"/>
  <c r="D53" i="2" l="1"/>
  <c r="O53" i="2" s="1"/>
  <c r="O54" i="2"/>
  <c r="D45" i="2"/>
  <c r="O45" i="2" s="1"/>
  <c r="E105" i="2"/>
  <c r="E104" i="2"/>
  <c r="E99" i="2" s="1"/>
  <c r="H104" i="2"/>
  <c r="H103" i="2" s="1"/>
  <c r="H105" i="2"/>
  <c r="F105" i="2"/>
  <c r="F104" i="2"/>
  <c r="F103" i="2" s="1"/>
  <c r="G104" i="2"/>
  <c r="G103" i="2" s="1"/>
  <c r="G105" i="2"/>
  <c r="D36" i="2"/>
  <c r="D19" i="2"/>
  <c r="O19" i="2" s="1"/>
  <c r="D41" i="1"/>
  <c r="O41" i="1" s="1"/>
  <c r="D21" i="1"/>
  <c r="O21" i="1" s="1"/>
  <c r="D31" i="2" l="1"/>
  <c r="O31" i="2" s="1"/>
  <c r="O36" i="2"/>
  <c r="G99" i="2"/>
  <c r="G98" i="2" s="1"/>
  <c r="G97" i="2" s="1"/>
  <c r="F99" i="2"/>
  <c r="F98" i="2" s="1"/>
  <c r="F97" i="2" s="1"/>
  <c r="E103" i="2"/>
  <c r="D104" i="2"/>
  <c r="O104" i="2" s="1"/>
  <c r="D105" i="2"/>
  <c r="O105" i="2" s="1"/>
  <c r="H99" i="2"/>
  <c r="H98" i="2" s="1"/>
  <c r="H97" i="2" s="1"/>
  <c r="E98" i="2"/>
  <c r="E97" i="2" s="1"/>
  <c r="D12" i="1"/>
  <c r="O12" i="1" s="1"/>
  <c r="D14" i="1"/>
  <c r="O14" i="1" s="1"/>
  <c r="D103" i="2" l="1"/>
  <c r="O103" i="2" s="1"/>
  <c r="D8" i="1"/>
  <c r="O8" i="1" s="1"/>
  <c r="D99" i="2" l="1"/>
  <c r="D15" i="1"/>
  <c r="O15" i="1" s="1"/>
  <c r="D98" i="2" l="1"/>
  <c r="O98" i="2" s="1"/>
  <c r="O99" i="2"/>
  <c r="D18" i="2"/>
  <c r="E53" i="1"/>
  <c r="G53" i="1"/>
  <c r="H53" i="1"/>
  <c r="D53" i="1"/>
  <c r="E54" i="1"/>
  <c r="G54" i="1"/>
  <c r="H54" i="1"/>
  <c r="D54" i="1"/>
  <c r="E55" i="1"/>
  <c r="E7" i="1" s="1"/>
  <c r="F7" i="1"/>
  <c r="G55" i="1"/>
  <c r="G7" i="1" s="1"/>
  <c r="H55" i="1"/>
  <c r="H7" i="1" s="1"/>
  <c r="D55" i="1"/>
  <c r="E56" i="1"/>
  <c r="G56" i="1"/>
  <c r="H56" i="1"/>
  <c r="D56" i="1"/>
  <c r="E57" i="1"/>
  <c r="G57" i="1"/>
  <c r="H57" i="1"/>
  <c r="D57" i="1"/>
  <c r="O57" i="1" l="1"/>
  <c r="O56" i="1"/>
  <c r="O55" i="1"/>
  <c r="O54" i="1"/>
  <c r="O53" i="1"/>
  <c r="D97" i="2"/>
  <c r="O97" i="2" s="1"/>
  <c r="D16" i="2"/>
  <c r="D11" i="2" s="1"/>
  <c r="D7" i="1"/>
  <c r="O7" i="1" s="1"/>
  <c r="D11" i="5"/>
  <c r="H52" i="1"/>
  <c r="G52" i="1"/>
  <c r="E52" i="1"/>
  <c r="D32" i="1"/>
  <c r="O32" i="1" s="1"/>
  <c r="D13" i="3" l="1"/>
  <c r="E13" i="3"/>
  <c r="D11" i="1"/>
  <c r="O11" i="1" s="1"/>
  <c r="E4" i="1"/>
  <c r="F4" i="1"/>
  <c r="G4" i="1"/>
  <c r="H4" i="1"/>
  <c r="D13" i="1"/>
  <c r="E13" i="1"/>
  <c r="F13" i="1"/>
  <c r="G13" i="1"/>
  <c r="H13" i="1"/>
  <c r="D25" i="1"/>
  <c r="E25" i="1"/>
  <c r="F25" i="1"/>
  <c r="G25" i="1"/>
  <c r="H25" i="1"/>
  <c r="D29" i="1"/>
  <c r="E29" i="1"/>
  <c r="G29" i="1"/>
  <c r="H29" i="1"/>
  <c r="H38" i="1"/>
  <c r="D42" i="1"/>
  <c r="E42" i="1"/>
  <c r="F40" i="1"/>
  <c r="G40" i="1"/>
  <c r="H40" i="1"/>
  <c r="D47" i="1"/>
  <c r="E47" i="1"/>
  <c r="E46" i="1" s="1"/>
  <c r="F47" i="1"/>
  <c r="F46" i="1" s="1"/>
  <c r="G47" i="1"/>
  <c r="G46" i="1" s="1"/>
  <c r="H47" i="1"/>
  <c r="H46" i="1" s="1"/>
  <c r="D52" i="1"/>
  <c r="O52" i="1" s="1"/>
  <c r="E63" i="1"/>
  <c r="F63" i="1"/>
  <c r="F29" i="2" s="1"/>
  <c r="G63" i="1"/>
  <c r="G29" i="2" s="1"/>
  <c r="H63" i="1"/>
  <c r="H29" i="2" s="1"/>
  <c r="E12" i="5"/>
  <c r="F38" i="1"/>
  <c r="F19" i="3"/>
  <c r="G38" i="1"/>
  <c r="E38" i="1"/>
  <c r="D38" i="1"/>
  <c r="E40" i="1"/>
  <c r="F5" i="1" l="1"/>
  <c r="O29" i="1"/>
  <c r="O47" i="1"/>
  <c r="O25" i="1"/>
  <c r="O42" i="1"/>
  <c r="O13" i="1"/>
  <c r="O38" i="1"/>
  <c r="O63" i="1"/>
  <c r="E5" i="1"/>
  <c r="D46" i="1"/>
  <c r="O46" i="1" s="1"/>
  <c r="E29" i="2"/>
  <c r="O29" i="2" s="1"/>
  <c r="G6" i="1"/>
  <c r="G10" i="1"/>
  <c r="D4" i="1"/>
  <c r="O4" i="1" s="1"/>
  <c r="F6" i="1"/>
  <c r="F10" i="1"/>
  <c r="E6" i="1"/>
  <c r="E10" i="1"/>
  <c r="D40" i="1"/>
  <c r="O40" i="1" s="1"/>
  <c r="H6" i="1"/>
  <c r="H10" i="1"/>
  <c r="F28" i="2"/>
  <c r="F27" i="2" s="1"/>
  <c r="F18" i="2"/>
  <c r="F16" i="2" s="1"/>
  <c r="F11" i="2" s="1"/>
  <c r="H28" i="2"/>
  <c r="H27" i="2" s="1"/>
  <c r="H18" i="2"/>
  <c r="H16" i="2" s="1"/>
  <c r="H11" i="2" s="1"/>
  <c r="G28" i="2"/>
  <c r="G27" i="2" s="1"/>
  <c r="G18" i="2"/>
  <c r="G16" i="2" s="1"/>
  <c r="G11" i="2" s="1"/>
  <c r="F14" i="3"/>
  <c r="E39" i="1"/>
  <c r="E9" i="1" s="1"/>
  <c r="G5" i="1"/>
  <c r="H5" i="1"/>
  <c r="D14" i="3"/>
  <c r="D6" i="1"/>
  <c r="D10" i="1"/>
  <c r="D5" i="1"/>
  <c r="G12" i="5"/>
  <c r="F12" i="5"/>
  <c r="E9" i="5"/>
  <c r="E14" i="3"/>
  <c r="F39" i="1"/>
  <c r="F13" i="3"/>
  <c r="G19" i="3"/>
  <c r="G39" i="1"/>
  <c r="H39" i="1"/>
  <c r="H37" i="1" s="1"/>
  <c r="G13" i="3"/>
  <c r="C11" i="5"/>
  <c r="D12" i="5"/>
  <c r="E19" i="3"/>
  <c r="O10" i="1" l="1"/>
  <c r="O6" i="1"/>
  <c r="D39" i="1"/>
  <c r="O39" i="1" s="1"/>
  <c r="O5" i="1"/>
  <c r="E28" i="2"/>
  <c r="E18" i="2"/>
  <c r="E3" i="1"/>
  <c r="E37" i="1"/>
  <c r="G14" i="3"/>
  <c r="C14" i="3"/>
  <c r="C13" i="3"/>
  <c r="B13" i="3" s="1"/>
  <c r="C18" i="3"/>
  <c r="D19" i="3"/>
  <c r="D18" i="3"/>
  <c r="E18" i="3"/>
  <c r="E17" i="3" s="1"/>
  <c r="F18" i="3"/>
  <c r="F17" i="3" s="1"/>
  <c r="G37" i="1"/>
  <c r="G9" i="1"/>
  <c r="G3" i="1" s="1"/>
  <c r="F37" i="1"/>
  <c r="F9" i="1"/>
  <c r="F3" i="1" s="1"/>
  <c r="H9" i="1"/>
  <c r="H3" i="1" s="1"/>
  <c r="G9" i="5"/>
  <c r="F12" i="3"/>
  <c r="F9" i="5"/>
  <c r="D9" i="5"/>
  <c r="B11" i="5"/>
  <c r="G18" i="3"/>
  <c r="B14" i="3" l="1"/>
  <c r="B18" i="3"/>
  <c r="D37" i="1"/>
  <c r="O37" i="1" s="1"/>
  <c r="D9" i="1"/>
  <c r="O9" i="1" s="1"/>
  <c r="E16" i="2"/>
  <c r="O16" i="2" s="1"/>
  <c r="O18" i="2"/>
  <c r="E27" i="2"/>
  <c r="O27" i="2" s="1"/>
  <c r="O28" i="2"/>
  <c r="C8" i="3"/>
  <c r="E8" i="3"/>
  <c r="G12" i="3"/>
  <c r="F8" i="3"/>
  <c r="E12" i="3"/>
  <c r="C12" i="3"/>
  <c r="D12" i="3"/>
  <c r="D17" i="3"/>
  <c r="G17" i="3"/>
  <c r="G8" i="3"/>
  <c r="D8" i="3"/>
  <c r="E11" i="2" l="1"/>
  <c r="O11" i="2" s="1"/>
  <c r="B12" i="3"/>
  <c r="B8" i="3"/>
  <c r="D3" i="1"/>
  <c r="O3" i="1" s="1"/>
  <c r="P31" i="2"/>
  <c r="C19" i="3"/>
  <c r="B19" i="3" s="1"/>
  <c r="E9" i="3"/>
  <c r="N8" i="3"/>
  <c r="F9" i="3"/>
  <c r="F7" i="3" s="1"/>
  <c r="G9" i="3"/>
  <c r="G7" i="3" s="1"/>
  <c r="D9" i="3" l="1"/>
  <c r="D7" i="3" s="1"/>
  <c r="E7" i="3"/>
  <c r="B17" i="3"/>
  <c r="C17" i="3"/>
  <c r="C12" i="5" l="1"/>
  <c r="C9" i="5" l="1"/>
  <c r="B12" i="5"/>
  <c r="B9" i="5" s="1"/>
  <c r="N7" i="3" l="1"/>
  <c r="O7" i="3"/>
  <c r="P11" i="2"/>
  <c r="C9" i="3" l="1"/>
  <c r="B9" i="3" l="1"/>
  <c r="B7" i="3" s="1"/>
  <c r="C7" i="3"/>
</calcChain>
</file>

<file path=xl/sharedStrings.xml><?xml version="1.0" encoding="utf-8"?>
<sst xmlns="http://schemas.openxmlformats.org/spreadsheetml/2006/main" count="444" uniqueCount="161">
  <si>
    <t>№          п/п</t>
  </si>
  <si>
    <t>Наименование государственной программы, подпрограммы,  отдельного мероприятия, проекта (программы)</t>
  </si>
  <si>
    <t xml:space="preserve">Источники финансирования*, 
ответственный исполнитель, соисполнитель 
</t>
  </si>
  <si>
    <t>Итого:</t>
  </si>
  <si>
    <t>Государственная программа Кировской области  «Развитие жилищно-коммунального комплекса и повышение энергетической эффективности»  на 2020 – 2024 годы</t>
  </si>
  <si>
    <t>всего</t>
  </si>
  <si>
    <t>областной бюджет</t>
  </si>
  <si>
    <t>местный бюджет</t>
  </si>
  <si>
    <t xml:space="preserve">иные внебюджетные источники  </t>
  </si>
  <si>
    <t>Подпрограмма "Развитие коммунальной и жилищной инфраструктуры кировской области</t>
  </si>
  <si>
    <t>федеральный бюджет</t>
  </si>
  <si>
    <t>1.1.</t>
  </si>
  <si>
    <t>1.2.</t>
  </si>
  <si>
    <t>Отдельное мероприятие «Обеспечение создания условий для организации и осуществления государственного контроля в сфере жилищных правоотношений»</t>
  </si>
  <si>
    <t>1.3.</t>
  </si>
  <si>
    <t>1.4.</t>
  </si>
  <si>
    <t>1.5.</t>
  </si>
  <si>
    <t>1.6.</t>
  </si>
  <si>
    <t>Региональный проект «Чистая вода Кировской области»</t>
  </si>
  <si>
    <t>1.7.</t>
  </si>
  <si>
    <t>Подпрограмма  «Энергосбережение и повышение энергетической эффективности в Кировской области»</t>
  </si>
  <si>
    <t>2.1</t>
  </si>
  <si>
    <t>Отдельное мероприятие «Совершенствование энергетического менеджмента»</t>
  </si>
  <si>
    <t xml:space="preserve">иные внебюджетные источники </t>
  </si>
  <si>
    <t>2.1.1</t>
  </si>
  <si>
    <t xml:space="preserve">Организация предоставления физическим лицам, организациям, ОГВ, органам местного самоуправления информации о требованиях законодательства об энергосбережении и о повышении энергетической эффективности и о ходе реализации его положений путем ее представления оператору государственной информационной системы в области энергосбережения и повышения энергетической эффективности и размещения в сети Интернет </t>
  </si>
  <si>
    <t>2.1.2</t>
  </si>
  <si>
    <t>Проведение экспертизы программ по энергосбережению и повышению энергетической эффективности организаций, осуществляющих регулируемые виды деятельности</t>
  </si>
  <si>
    <t>2.1.3</t>
  </si>
  <si>
    <t>Проверка инвестиционных программ субъектов электроэнергетики, отнесенных к числу таковых, инвестиционные программы которых утверждаются и контролируются органами исполнительной власти субъектов Российской Федерации, на предмет подготовки заключения об обоснованности представленных материалов в составе инвестиционных программ</t>
  </si>
  <si>
    <t>2.2</t>
  </si>
  <si>
    <t>Отдельное мероприятие «Повышение эффективности потребления ЭР в потребительском секторе»</t>
  </si>
  <si>
    <t xml:space="preserve">иные внебюджетные источники  
</t>
  </si>
  <si>
    <t>2.2.1</t>
  </si>
  <si>
    <t>Повышение эффективности потребления ЭР за счет внебюджетных средств, предоставленных в виде целевых займов</t>
  </si>
  <si>
    <t>2.2.1.1</t>
  </si>
  <si>
    <t>Проведение 4-х конкурсов проектов по энергосбережению</t>
  </si>
  <si>
    <t>не требуется</t>
  </si>
  <si>
    <t>х</t>
  </si>
  <si>
    <t>2.2.1.2</t>
  </si>
  <si>
    <t>Предоставление беспроцентных займов победителям конкурса</t>
  </si>
  <si>
    <t>2.2.2</t>
  </si>
  <si>
    <t>Модернизация оборудования, используемого для потребления ЭР, в том числе замене оборудования на оборудование с более высоким коэффициентом полезного действия, внедрению инновационных решений и технологий в целях повышения энергетической эффективности при потреблении ЭР</t>
  </si>
  <si>
    <t>2.2.3</t>
  </si>
  <si>
    <t>Анализ реализации энергосервисных контрактов, зданий государственных и муниципальных учреждений на территории региона</t>
  </si>
  <si>
    <t>3</t>
  </si>
  <si>
    <t>Подпрограмма «Газификация Кировской области»</t>
  </si>
  <si>
    <t>3.1</t>
  </si>
  <si>
    <t>3.2</t>
  </si>
  <si>
    <t>Отдельное мероприятие «Строительство объектов газозаправочной инфраструктуры в Кировской области»</t>
  </si>
  <si>
    <t>3.3</t>
  </si>
  <si>
    <t>3.4</t>
  </si>
  <si>
    <t>Отдельное мероприятие «Обеспечение создания условий для реализации Государственной программы»</t>
  </si>
  <si>
    <t>4.1</t>
  </si>
  <si>
    <t>Содержание министерства энергетики и жилищно-коммунального хозяйства Кировской области</t>
  </si>
  <si>
    <t>4.2</t>
  </si>
  <si>
    <t>Содержание Кировского областного государственного бюджетного учреждения институт «Кировкоммунпроект»</t>
  </si>
  <si>
    <t>4.3</t>
  </si>
  <si>
    <t>№    п/п</t>
  </si>
  <si>
    <t>Расходы, тыс. рублей</t>
  </si>
  <si>
    <t>итого</t>
  </si>
  <si>
    <t xml:space="preserve">федеральный бюджет </t>
  </si>
  <si>
    <t>в том числе</t>
  </si>
  <si>
    <t>министерство строительства Кировской области</t>
  </si>
  <si>
    <t xml:space="preserve">областной бюджет </t>
  </si>
  <si>
    <t>государственная жилищная инспекция Кировской области</t>
  </si>
  <si>
    <t>региональная служба по тарифам Кировской области</t>
  </si>
  <si>
    <t>Отдельное мероприятие «Проведение комплекса организационно-правовых мероприятий по управлению энергосбережением»</t>
  </si>
  <si>
    <t xml:space="preserve">Подпрограмма  «Газификация Кировской области»
</t>
  </si>
  <si>
    <t>Отдельное мероприятие «Проектирование и строительство объектов газификации»</t>
  </si>
  <si>
    <t>Отдельное мероприятие «Осуществление функции заказчика по проектированию, строительству и реконструкции объектов инженерной инфраструктуры Кировской области»</t>
  </si>
  <si>
    <t>капитальные вложения</t>
  </si>
  <si>
    <t>прочие расходы</t>
  </si>
  <si>
    <t>свод</t>
  </si>
  <si>
    <t>ЖКХ</t>
  </si>
  <si>
    <t>Подпрограмма  «Развитие коммунальной и жилищной инфраструктуры Кировской области»</t>
  </si>
  <si>
    <t>Отдельное мероприятие «Обеспечение создания условий для реализации на территории Кировской области государственной ценовой политики в регулируемых сферах деятельности»</t>
  </si>
  <si>
    <t>Отдельное мероприятие «Возмещение части недополученных доходов ресурсоснабжающим и управляющим организациям и иным исполнителям коммунальных услуг в связи с пересмотром размера подлежащей внесению платы граждан за коммунальные услуги при приведении в соответствие с утвержденными в установленном порядке предельными индексами»</t>
  </si>
  <si>
    <t>Отдельное мероприятие «Обеспечение проведения капитального ремонта многоквартирных домов»</t>
  </si>
  <si>
    <t>Отдельное мероприятие «Реализация инвестиционного проекта по строительству объекта «Внеплощадочные системы водоснабжения г. Кирова»</t>
  </si>
  <si>
    <t>Отдельное мероприятие «Реализация мероприятий, направленных на подготовку объектов коммунальной инфраструктуры к работе в осенне-зимний период»</t>
  </si>
  <si>
    <t>Направления финансирования Подпрограммы</t>
  </si>
  <si>
    <t>Объемы финансирования Подпрограммы, тыс. рублей</t>
  </si>
  <si>
    <t>в том числе по годам</t>
  </si>
  <si>
    <t>2020 год</t>
  </si>
  <si>
    <t>2021 год</t>
  </si>
  <si>
    <t>2022 год</t>
  </si>
  <si>
    <t>2023 год</t>
  </si>
  <si>
    <t>2024 год</t>
  </si>
  <si>
    <t>Подпрограмма - всего</t>
  </si>
  <si>
    <t>Отдельное мероприятие "Налоговые расходы"</t>
  </si>
  <si>
    <t xml:space="preserve">Источник финансирования,  ответственный исполнитель, соисполнитель </t>
  </si>
  <si>
    <t>Государственная программа Кировской области «Развитие жилищно-коммунального комплекса и повышение энергетической эффективности»</t>
  </si>
  <si>
    <t xml:space="preserve">налоговый расход – консолидированный бюджет </t>
  </si>
  <si>
    <t>ГАЗ</t>
  </si>
  <si>
    <t>ЭНЕРГЕТИКА</t>
  </si>
  <si>
    <t>внебюджетные источники</t>
  </si>
  <si>
    <t>Отдельное мероприятие «Обеспечение  государственной ценовой политики в регулируемых сферах деятельности»</t>
  </si>
  <si>
    <t>Отдельное мероприятие  «Обеспечение создания условий для реализации Государственной программы»</t>
  </si>
  <si>
    <t>1</t>
  </si>
  <si>
    <t>2.7</t>
  </si>
  <si>
    <t>2.6</t>
  </si>
  <si>
    <t>2.8</t>
  </si>
  <si>
    <t>2.5</t>
  </si>
  <si>
    <t xml:space="preserve">налоговые расходы – консолидированный бюджет </t>
  </si>
  <si>
    <t>налоговый расход-консолидированный бюджет</t>
  </si>
  <si>
    <t>Другие мероприятия в установленной сфере деятельности (судебные акты)</t>
  </si>
  <si>
    <t>Социологический опрос</t>
  </si>
  <si>
    <t>средства государственной корпорации - Фонда содействия рефорированию жилищно-коммунального хозяйства</t>
  </si>
  <si>
    <t xml:space="preserve">Отельное мероприятие по предоставлению субсидии ресурсоснабжающим, управляющим организациям и иным исполнителям коммунальных услуг на возмещение части затрат на приобретение торфа    в связи с производством (реализацией) товаров, выполнением работ, оказанием услуг </t>
  </si>
  <si>
    <t xml:space="preserve">справочно: налоговый расход – консолидированный бюджет </t>
  </si>
  <si>
    <t>иные внебюджетные источники</t>
  </si>
  <si>
    <t>Отдельное мероприятие «Обеспечение проведения капитального ремонта общего имущества в многоквартирных домах»</t>
  </si>
  <si>
    <t>средства государственной корпорации – Фонда содействия реформированию жилищно-коммунального хозяйства</t>
  </si>
  <si>
    <t>2.3</t>
  </si>
  <si>
    <t>Отдельное мероприятие «Налоговые расходы»</t>
  </si>
  <si>
    <t xml:space="preserve">справочно: налоговый  расход – консолидированный бюджет </t>
  </si>
  <si>
    <t>4.4</t>
  </si>
  <si>
    <t>2.4</t>
  </si>
  <si>
    <t>в лицевом счете ОЗП 56304, 5</t>
  </si>
  <si>
    <t>в лицевом счкте 1044198,0 с учетом поправок декабря 1201924,9</t>
  </si>
  <si>
    <t>-</t>
  </si>
  <si>
    <t>Отдельное мероприятие «Создание альтернативного источника</t>
  </si>
  <si>
    <t>Наименование государственной программы, подпрограммы,  отдельного мероприятия, проекта</t>
  </si>
  <si>
    <t xml:space="preserve"> водоснабжения г. Кирова»</t>
  </si>
  <si>
    <t>Отдельное мероприятие «Повышение эффективности потребления энергетических ресурсов в потребительском секторе»</t>
  </si>
  <si>
    <t>Отдельное мероприятие  ИБТ мазут</t>
  </si>
  <si>
    <t>Отдельное мероприятие "Предоставление иных межбюджетных трансфертов из областного бюджета бюджету муниципального образования «городской округ город Слободской Кировской области» на финансовое обеспечение (возмещение) затрат на приобретение мазута"</t>
  </si>
  <si>
    <t>Отдельное мероприятие «Предоставление финансовой поддержки ресурсоснабжающим, управляющим организациям и иным исполнителям коммунальных услуг»</t>
  </si>
  <si>
    <t xml:space="preserve">2021 год </t>
  </si>
  <si>
    <t xml:space="preserve"> х</t>
  </si>
  <si>
    <t xml:space="preserve">  х</t>
  </si>
  <si>
    <t xml:space="preserve">и повышение энергетической эффективности в Кировской области» </t>
  </si>
  <si>
    <t xml:space="preserve">Подпрограмма «Энергосбережение </t>
  </si>
  <si>
    <t xml:space="preserve">  РЕСУРСНОЕ ОБЕСПЕЧЕНИЕ</t>
  </si>
  <si>
    <t xml:space="preserve">  Государственной программы </t>
  </si>
  <si>
    <t>водоснабжения г. Кирова»</t>
  </si>
  <si>
    <t>в том числе:</t>
  </si>
  <si>
    <t>2025 год</t>
  </si>
  <si>
    <t>2026 год</t>
  </si>
  <si>
    <t>2027 год</t>
  </si>
  <si>
    <t>2028 год</t>
  </si>
  <si>
    <t>2029  год</t>
  </si>
  <si>
    <t>2030 год</t>
  </si>
  <si>
    <t>Отдельное мероприятие «Обеспечение осуществления государственного контроля (надзора) в сфере жилищных правоотношений»</t>
  </si>
  <si>
    <t>Отдельное мероприятие «Проведение социологического опроса удовлетворенности жилищно-коммунальными услугами населения городских и муниципальных округов, муниципальных районов Кировской области»</t>
  </si>
  <si>
    <t xml:space="preserve">министерство строительства, энергетики и жилищно-коммунального хозяйства  Кировской области </t>
  </si>
  <si>
    <t>Региональный проект «Чистая вода в Кировской области»*</t>
  </si>
  <si>
    <t xml:space="preserve">министерство строительства, энергетики и жилищно-коммунального хозяйства Кировской области </t>
  </si>
  <si>
    <t>министерство строительства, энергетики и жилищно-коммунального хозяйства Кировской области</t>
  </si>
  <si>
    <t xml:space="preserve">в том числе                                                        министерство строительства, энергетики и жилищно-коммунального хозяйства Кировской области </t>
  </si>
  <si>
    <t xml:space="preserve">в том числе                                                                                          министерство строительства, энергетики и жилищно-коммунального хозяйства Кировской области </t>
  </si>
  <si>
    <t xml:space="preserve">&lt;*&gt; До 11.05.2021 – министерство строительства, энергетики и жилищно-коммунального хозяйства Кировской области, с 12.05.2021 –  министерство строительства, энергетики и жилищно-коммунального хозяйства Кировской области.
&lt;**&gt; До 11.05.2021 – министерство строительства Кировской области, с 12.05.2021 – министерство строительства, энергетики и жилищно-коммунального хозяйства Кировской области.
</t>
  </si>
  <si>
    <t>* С 2025 года реализуется в рамках отдельного мероприятия.</t>
  </si>
  <si>
    <t>_________________________</t>
  </si>
  <si>
    <t xml:space="preserve">Приложение  № 5   </t>
  </si>
  <si>
    <t>Приложение № 6</t>
  </si>
  <si>
    <t>к Государственной программе</t>
  </si>
  <si>
    <t>Отдельное мероприятие «Предоставление целевых займов за счет внебюджетных средств на мероприятия по энергосбережению победителям отбора»</t>
  </si>
  <si>
    <t>к работе в осенне-зимний период»</t>
  </si>
  <si>
    <t>Отдельное мероприятие «Обеспечение подготовки объектов коммунальной инфраструктуры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</si>
</sst>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8"/>
      <name val="Times New Roman"/>
      <family val="1"/>
      <charset val="204"/>
    </font>
    <font>
      <sz val="19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9"/>
      <color rgb="FFFF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color indexed="8"/>
      <name val="Calibri"/>
      <family val="2"/>
      <charset val="204"/>
    </font>
    <font>
      <sz val="40"/>
      <color indexed="8"/>
      <name val="Times New Roman"/>
      <family val="1"/>
      <charset val="204"/>
    </font>
    <font>
      <b/>
      <sz val="40"/>
      <color indexed="8"/>
      <name val="Times New Roman"/>
      <family val="1"/>
      <charset val="204"/>
    </font>
    <font>
      <sz val="36"/>
      <name val="Times New Roman"/>
      <family val="1"/>
      <charset val="204"/>
    </font>
    <font>
      <sz val="34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65">
    <xf numFmtId="0" fontId="0" fillId="0" borderId="0" xfId="0"/>
    <xf numFmtId="0" fontId="13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Fill="1"/>
    <xf numFmtId="2" fontId="0" fillId="0" borderId="0" xfId="0" applyNumberFormat="1"/>
    <xf numFmtId="0" fontId="0" fillId="0" borderId="5" xfId="0" applyBorder="1"/>
    <xf numFmtId="0" fontId="17" fillId="0" borderId="5" xfId="0" applyFont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0" fillId="0" borderId="5" xfId="0" applyFill="1" applyBorder="1"/>
    <xf numFmtId="0" fontId="2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2" fontId="21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top" wrapText="1"/>
    </xf>
    <xf numFmtId="2" fontId="17" fillId="0" borderId="0" xfId="0" applyNumberFormat="1" applyFont="1" applyFill="1" applyBorder="1" applyAlignment="1">
      <alignment horizontal="center" vertical="top" wrapText="1"/>
    </xf>
    <xf numFmtId="2" fontId="8" fillId="0" borderId="0" xfId="0" applyNumberFormat="1" applyFont="1" applyFill="1" applyBorder="1"/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Border="1"/>
    <xf numFmtId="0" fontId="13" fillId="0" borderId="2" xfId="0" applyFont="1" applyFill="1" applyBorder="1" applyAlignment="1" applyProtection="1">
      <alignment vertical="top" wrapText="1"/>
      <protection locked="0"/>
    </xf>
    <xf numFmtId="0" fontId="14" fillId="0" borderId="2" xfId="0" applyFont="1" applyFill="1" applyBorder="1" applyAlignment="1" applyProtection="1">
      <alignment vertical="top" wrapText="1"/>
      <protection locked="0"/>
    </xf>
    <xf numFmtId="0" fontId="13" fillId="0" borderId="3" xfId="0" applyFont="1" applyFill="1" applyBorder="1" applyAlignment="1" applyProtection="1">
      <alignment vertical="top" wrapText="1"/>
      <protection locked="0"/>
    </xf>
    <xf numFmtId="0" fontId="13" fillId="0" borderId="3" xfId="0" applyFont="1" applyFill="1" applyBorder="1" applyAlignment="1" applyProtection="1">
      <alignment horizontal="center" vertical="top" wrapText="1"/>
      <protection locked="0"/>
    </xf>
    <xf numFmtId="0" fontId="13" fillId="0" borderId="3" xfId="0" applyFont="1" applyFill="1" applyBorder="1" applyAlignment="1" applyProtection="1">
      <alignment horizontal="left" vertical="top" wrapText="1"/>
      <protection locked="0"/>
    </xf>
    <xf numFmtId="0" fontId="13" fillId="9" borderId="2" xfId="0" applyFont="1" applyFill="1" applyBorder="1" applyAlignment="1" applyProtection="1">
      <alignment horizontal="center" vertical="center" wrapText="1"/>
      <protection locked="0"/>
    </xf>
    <xf numFmtId="0" fontId="0" fillId="9" borderId="0" xfId="0" applyFill="1"/>
    <xf numFmtId="0" fontId="26" fillId="0" borderId="0" xfId="0" applyFont="1" applyBorder="1" applyAlignment="1" applyProtection="1">
      <alignment horizontal="center" vertical="top" wrapText="1"/>
      <protection locked="0"/>
    </xf>
    <xf numFmtId="0" fontId="26" fillId="0" borderId="0" xfId="0" applyFont="1" applyFill="1" applyBorder="1" applyAlignment="1" applyProtection="1">
      <alignment horizontal="center" vertical="top" wrapText="1"/>
      <protection locked="0"/>
    </xf>
    <xf numFmtId="0" fontId="25" fillId="0" borderId="0" xfId="0" applyFont="1"/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7" fillId="0" borderId="0" xfId="0" applyFont="1" applyFill="1"/>
    <xf numFmtId="0" fontId="27" fillId="0" borderId="0" xfId="0" applyFont="1" applyFill="1" applyBorder="1"/>
    <xf numFmtId="0" fontId="25" fillId="0" borderId="0" xfId="0" applyFont="1" applyAlignment="1">
      <alignment horizontal="center"/>
    </xf>
    <xf numFmtId="0" fontId="29" fillId="0" borderId="0" xfId="0" applyFont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0" fontId="29" fillId="0" borderId="0" xfId="0" applyFont="1" applyFill="1" applyProtection="1">
      <protection locked="0"/>
    </xf>
    <xf numFmtId="0" fontId="29" fillId="0" borderId="0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Border="1" applyAlignment="1" applyProtection="1">
      <alignment horizontal="left" vertical="top" wrapText="1"/>
      <protection locked="0"/>
    </xf>
    <xf numFmtId="0" fontId="29" fillId="0" borderId="0" xfId="0" applyFont="1" applyBorder="1" applyAlignment="1" applyProtection="1">
      <alignment horizontal="left" vertical="center" wrapText="1"/>
      <protection locked="0"/>
    </xf>
    <xf numFmtId="0" fontId="29" fillId="0" borderId="0" xfId="0" applyFont="1"/>
    <xf numFmtId="0" fontId="29" fillId="0" borderId="0" xfId="0" applyFont="1" applyFill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horizontal="left" vertical="top" wrapText="1"/>
      <protection locked="0"/>
    </xf>
    <xf numFmtId="0" fontId="30" fillId="0" borderId="5" xfId="0" applyFont="1" applyFill="1" applyBorder="1" applyAlignment="1" applyProtection="1">
      <alignment horizontal="left" vertical="top" wrapText="1"/>
      <protection locked="0"/>
    </xf>
    <xf numFmtId="49" fontId="30" fillId="0" borderId="4" xfId="0" applyNumberFormat="1" applyFont="1" applyFill="1" applyBorder="1" applyAlignment="1" applyProtection="1">
      <alignment horizontal="center" vertical="top" wrapText="1"/>
      <protection locked="0"/>
    </xf>
    <xf numFmtId="0" fontId="30" fillId="0" borderId="4" xfId="0" applyFont="1" applyFill="1" applyBorder="1" applyAlignment="1">
      <alignment horizontal="left" vertical="top" wrapText="1"/>
    </xf>
    <xf numFmtId="0" fontId="30" fillId="0" borderId="4" xfId="0" applyFont="1" applyFill="1" applyBorder="1" applyAlignment="1" applyProtection="1">
      <alignment horizontal="left" vertical="top" wrapText="1"/>
      <protection locked="0"/>
    </xf>
    <xf numFmtId="0" fontId="30" fillId="0" borderId="23" xfId="0" applyFont="1" applyFill="1" applyBorder="1" applyAlignment="1" applyProtection="1">
      <alignment horizontal="left" vertical="top" wrapText="1"/>
      <protection locked="0"/>
    </xf>
    <xf numFmtId="2" fontId="21" fillId="0" borderId="5" xfId="0" applyNumberFormat="1" applyFont="1" applyFill="1" applyBorder="1" applyAlignment="1">
      <alignment horizontal="center" vertical="center" wrapText="1"/>
    </xf>
    <xf numFmtId="0" fontId="30" fillId="0" borderId="14" xfId="0" applyFont="1" applyFill="1" applyBorder="1" applyAlignment="1" applyProtection="1">
      <alignment horizontal="center" vertical="top" wrapText="1"/>
      <protection locked="0"/>
    </xf>
    <xf numFmtId="0" fontId="30" fillId="0" borderId="3" xfId="0" applyFont="1" applyFill="1" applyBorder="1" applyAlignment="1" applyProtection="1">
      <alignment horizontal="center" vertical="top" wrapText="1"/>
      <protection locked="0"/>
    </xf>
    <xf numFmtId="0" fontId="30" fillId="0" borderId="35" xfId="0" applyFont="1" applyFill="1" applyBorder="1" applyAlignment="1" applyProtection="1">
      <alignment horizontal="center" vertical="top" wrapText="1"/>
      <protection locked="0"/>
    </xf>
    <xf numFmtId="0" fontId="30" fillId="0" borderId="36" xfId="0" applyFont="1" applyFill="1" applyBorder="1" applyAlignment="1" applyProtection="1">
      <alignment horizontal="center" vertical="top" wrapText="1"/>
      <protection locked="0"/>
    </xf>
    <xf numFmtId="0" fontId="30" fillId="0" borderId="5" xfId="0" applyFont="1" applyFill="1" applyBorder="1" applyAlignment="1" applyProtection="1">
      <alignment vertical="top" wrapText="1"/>
      <protection locked="0"/>
    </xf>
    <xf numFmtId="0" fontId="30" fillId="0" borderId="6" xfId="0" applyFont="1" applyFill="1" applyBorder="1" applyAlignment="1" applyProtection="1">
      <alignment vertical="top" wrapText="1"/>
      <protection locked="0"/>
    </xf>
    <xf numFmtId="0" fontId="30" fillId="0" borderId="19" xfId="0" applyFont="1" applyFill="1" applyBorder="1" applyAlignment="1" applyProtection="1">
      <alignment vertical="top" wrapText="1"/>
      <protection locked="0"/>
    </xf>
    <xf numFmtId="0" fontId="28" fillId="0" borderId="0" xfId="0" applyFont="1" applyFill="1"/>
    <xf numFmtId="0" fontId="30" fillId="0" borderId="4" xfId="0" applyFont="1" applyFill="1" applyBorder="1" applyAlignment="1" applyProtection="1">
      <alignment vertical="top" wrapText="1"/>
      <protection locked="0"/>
    </xf>
    <xf numFmtId="0" fontId="30" fillId="0" borderId="2" xfId="0" applyFont="1" applyFill="1" applyBorder="1" applyAlignment="1" applyProtection="1">
      <alignment vertical="top" wrapText="1"/>
      <protection locked="0"/>
    </xf>
    <xf numFmtId="0" fontId="30" fillId="0" borderId="18" xfId="0" applyFont="1" applyFill="1" applyBorder="1" applyAlignment="1" applyProtection="1">
      <alignment vertical="top" wrapText="1"/>
      <protection locked="0"/>
    </xf>
    <xf numFmtId="0" fontId="30" fillId="0" borderId="33" xfId="0" applyFont="1" applyFill="1" applyBorder="1" applyAlignment="1" applyProtection="1">
      <alignment vertical="top" wrapText="1"/>
      <protection locked="0"/>
    </xf>
    <xf numFmtId="0" fontId="30" fillId="0" borderId="28" xfId="0" applyFont="1" applyFill="1" applyBorder="1" applyAlignment="1" applyProtection="1">
      <alignment vertical="top" wrapText="1"/>
      <protection locked="0"/>
    </xf>
    <xf numFmtId="0" fontId="30" fillId="0" borderId="17" xfId="0" applyFont="1" applyFill="1" applyBorder="1" applyAlignment="1" applyProtection="1">
      <alignment vertical="top" wrapText="1"/>
      <protection locked="0"/>
    </xf>
    <xf numFmtId="0" fontId="30" fillId="0" borderId="25" xfId="0" applyFont="1" applyFill="1" applyBorder="1" applyAlignment="1" applyProtection="1">
      <alignment vertical="top" wrapText="1"/>
      <protection locked="0"/>
    </xf>
    <xf numFmtId="0" fontId="30" fillId="0" borderId="3" xfId="0" applyFont="1" applyFill="1" applyBorder="1" applyAlignment="1" applyProtection="1">
      <alignment vertical="top" wrapText="1"/>
      <protection locked="0"/>
    </xf>
    <xf numFmtId="49" fontId="30" fillId="0" borderId="37" xfId="0" applyNumberFormat="1" applyFont="1" applyFill="1" applyBorder="1" applyAlignment="1" applyProtection="1">
      <alignment horizontal="center" vertical="top" wrapText="1"/>
      <protection locked="0"/>
    </xf>
    <xf numFmtId="49" fontId="30" fillId="0" borderId="40" xfId="0" applyNumberFormat="1" applyFont="1" applyFill="1" applyBorder="1" applyAlignment="1" applyProtection="1">
      <alignment horizontal="center" vertical="top" wrapText="1"/>
      <protection locked="0"/>
    </xf>
    <xf numFmtId="0" fontId="32" fillId="0" borderId="5" xfId="0" applyFont="1" applyFill="1" applyBorder="1" applyAlignment="1" applyProtection="1">
      <alignment vertical="top" wrapText="1"/>
      <protection locked="0"/>
    </xf>
    <xf numFmtId="0" fontId="32" fillId="0" borderId="19" xfId="0" applyFont="1" applyFill="1" applyBorder="1" applyAlignment="1" applyProtection="1">
      <alignment vertical="top" wrapText="1"/>
      <protection locked="0"/>
    </xf>
    <xf numFmtId="0" fontId="30" fillId="0" borderId="36" xfId="0" applyFont="1" applyFill="1" applyBorder="1" applyAlignment="1" applyProtection="1">
      <alignment vertical="top" wrapText="1"/>
      <protection locked="0"/>
    </xf>
    <xf numFmtId="2" fontId="25" fillId="0" borderId="0" xfId="0" applyNumberFormat="1" applyFont="1" applyFill="1"/>
    <xf numFmtId="0" fontId="32" fillId="0" borderId="20" xfId="0" applyFont="1" applyFill="1" applyBorder="1" applyAlignment="1" applyProtection="1">
      <alignment vertical="top" wrapText="1"/>
      <protection locked="0"/>
    </xf>
    <xf numFmtId="2" fontId="28" fillId="0" borderId="0" xfId="0" applyNumberFormat="1" applyFont="1" applyFill="1"/>
    <xf numFmtId="0" fontId="32" fillId="0" borderId="23" xfId="0" applyFont="1" applyFill="1" applyBorder="1" applyAlignment="1" applyProtection="1">
      <alignment vertical="top" wrapText="1"/>
      <protection locked="0"/>
    </xf>
    <xf numFmtId="0" fontId="32" fillId="0" borderId="5" xfId="0" applyFont="1" applyFill="1" applyBorder="1" applyAlignment="1" applyProtection="1">
      <alignment horizontal="left" vertical="top" wrapText="1"/>
      <protection locked="0"/>
    </xf>
    <xf numFmtId="0" fontId="25" fillId="0" borderId="0" xfId="0" applyFont="1" applyBorder="1"/>
    <xf numFmtId="0" fontId="29" fillId="0" borderId="0" xfId="0" applyFont="1" applyBorder="1" applyAlignment="1" applyProtection="1">
      <alignment horizontal="left" vertical="top" wrapText="1"/>
      <protection locked="0"/>
    </xf>
    <xf numFmtId="0" fontId="25" fillId="0" borderId="0" xfId="0" applyFont="1" applyFill="1" applyBorder="1"/>
    <xf numFmtId="0" fontId="29" fillId="0" borderId="0" xfId="0" applyFont="1" applyBorder="1"/>
    <xf numFmtId="2" fontId="25" fillId="0" borderId="0" xfId="0" applyNumberFormat="1" applyFont="1" applyFill="1" applyBorder="1"/>
    <xf numFmtId="0" fontId="28" fillId="0" borderId="0" xfId="0" applyFont="1" applyFill="1" applyBorder="1"/>
    <xf numFmtId="2" fontId="25" fillId="0" borderId="0" xfId="0" applyNumberFormat="1" applyFont="1" applyFill="1" applyBorder="1" applyAlignment="1">
      <alignment vertical="top"/>
    </xf>
    <xf numFmtId="0" fontId="25" fillId="0" borderId="0" xfId="0" applyFont="1" applyFill="1" applyBorder="1" applyAlignment="1">
      <alignment wrapText="1"/>
    </xf>
    <xf numFmtId="0" fontId="30" fillId="0" borderId="17" xfId="0" applyFont="1" applyFill="1" applyBorder="1" applyAlignment="1" applyProtection="1">
      <alignment horizontal="center" vertical="top" wrapText="1"/>
      <protection locked="0"/>
    </xf>
    <xf numFmtId="0" fontId="31" fillId="0" borderId="49" xfId="0" applyFont="1" applyFill="1" applyBorder="1" applyAlignment="1" applyProtection="1">
      <alignment horizontal="center" vertical="top"/>
      <protection locked="0"/>
    </xf>
    <xf numFmtId="0" fontId="29" fillId="0" borderId="0" xfId="0" applyFont="1" applyBorder="1" applyAlignment="1" applyProtection="1">
      <alignment vertical="top" wrapText="1"/>
      <protection locked="0"/>
    </xf>
    <xf numFmtId="0" fontId="32" fillId="0" borderId="19" xfId="0" applyFont="1" applyFill="1" applyBorder="1" applyAlignment="1" applyProtection="1">
      <alignment horizontal="left" vertical="top" wrapText="1"/>
      <protection locked="0"/>
    </xf>
    <xf numFmtId="0" fontId="30" fillId="0" borderId="19" xfId="0" applyFont="1" applyFill="1" applyBorder="1" applyAlignment="1" applyProtection="1">
      <alignment horizontal="left" vertical="top" wrapText="1"/>
      <protection locked="0"/>
    </xf>
    <xf numFmtId="0" fontId="25" fillId="0" borderId="28" xfId="0" applyFont="1" applyFill="1" applyBorder="1"/>
    <xf numFmtId="0" fontId="30" fillId="0" borderId="17" xfId="0" applyFont="1" applyFill="1" applyBorder="1" applyAlignment="1" applyProtection="1">
      <alignment horizontal="left" vertical="top" wrapText="1"/>
      <protection locked="0"/>
    </xf>
    <xf numFmtId="0" fontId="30" fillId="0" borderId="19" xfId="0" applyFont="1" applyFill="1" applyBorder="1" applyAlignment="1" applyProtection="1">
      <alignment vertical="top" wrapText="1"/>
      <protection locked="0"/>
    </xf>
    <xf numFmtId="0" fontId="30" fillId="0" borderId="6" xfId="0" applyFont="1" applyFill="1" applyBorder="1" applyAlignment="1" applyProtection="1">
      <alignment vertical="top" wrapText="1"/>
      <protection locked="0"/>
    </xf>
    <xf numFmtId="0" fontId="31" fillId="0" borderId="19" xfId="0" applyFont="1" applyFill="1" applyBorder="1" applyAlignment="1">
      <alignment horizontal="center" vertical="top" wrapText="1"/>
    </xf>
    <xf numFmtId="0" fontId="30" fillId="0" borderId="19" xfId="0" applyFont="1" applyFill="1" applyBorder="1" applyAlignment="1" applyProtection="1">
      <alignment vertical="top" wrapText="1"/>
      <protection locked="0"/>
    </xf>
    <xf numFmtId="0" fontId="30" fillId="0" borderId="5" xfId="0" applyFont="1" applyFill="1" applyBorder="1" applyAlignment="1" applyProtection="1">
      <alignment vertical="top" wrapText="1"/>
      <protection locked="0"/>
    </xf>
    <xf numFmtId="0" fontId="25" fillId="0" borderId="0" xfId="0" applyFont="1" applyFill="1" applyAlignment="1">
      <alignment horizontal="center" wrapText="1"/>
    </xf>
    <xf numFmtId="0" fontId="30" fillId="0" borderId="12" xfId="0" applyFont="1" applyFill="1" applyBorder="1" applyAlignment="1" applyProtection="1">
      <alignment vertical="top" wrapText="1"/>
      <protection locked="0"/>
    </xf>
    <xf numFmtId="0" fontId="0" fillId="0" borderId="12" xfId="0" applyFill="1" applyBorder="1" applyAlignment="1">
      <alignment vertical="top" wrapText="1"/>
    </xf>
    <xf numFmtId="0" fontId="30" fillId="0" borderId="49" xfId="0" applyFont="1" applyFill="1" applyBorder="1" applyAlignment="1" applyProtection="1">
      <alignment vertical="top" wrapText="1"/>
      <protection locked="0"/>
    </xf>
    <xf numFmtId="0" fontId="30" fillId="0" borderId="12" xfId="0" applyFont="1" applyFill="1" applyBorder="1" applyAlignment="1">
      <alignment vertical="top" wrapText="1"/>
    </xf>
    <xf numFmtId="0" fontId="30" fillId="0" borderId="12" xfId="0" applyFont="1" applyFill="1" applyBorder="1" applyAlignment="1" applyProtection="1">
      <alignment horizontal="center" vertical="top" wrapText="1"/>
      <protection locked="0"/>
    </xf>
    <xf numFmtId="0" fontId="32" fillId="0" borderId="12" xfId="0" applyFont="1" applyFill="1" applyBorder="1" applyAlignment="1" applyProtection="1">
      <alignment horizontal="center" vertical="top" wrapText="1"/>
      <protection locked="0"/>
    </xf>
    <xf numFmtId="0" fontId="30" fillId="0" borderId="51" xfId="0" applyFont="1" applyFill="1" applyBorder="1" applyAlignment="1" applyProtection="1">
      <alignment vertical="top" wrapText="1"/>
      <protection locked="0"/>
    </xf>
    <xf numFmtId="49" fontId="32" fillId="0" borderId="37" xfId="0" applyNumberFormat="1" applyFont="1" applyFill="1" applyBorder="1" applyAlignment="1" applyProtection="1">
      <alignment horizontal="center" vertical="top" wrapText="1"/>
      <protection locked="0"/>
    </xf>
    <xf numFmtId="0" fontId="32" fillId="0" borderId="18" xfId="0" applyFont="1" applyFill="1" applyBorder="1" applyAlignment="1" applyProtection="1">
      <alignment vertical="top" wrapText="1"/>
      <protection locked="0"/>
    </xf>
    <xf numFmtId="0" fontId="32" fillId="0" borderId="24" xfId="0" applyFont="1" applyFill="1" applyBorder="1" applyAlignment="1" applyProtection="1">
      <alignment vertical="top" wrapText="1"/>
      <protection locked="0"/>
    </xf>
    <xf numFmtId="0" fontId="32" fillId="0" borderId="25" xfId="0" applyFont="1" applyFill="1" applyBorder="1" applyAlignment="1" applyProtection="1">
      <alignment vertical="top" wrapText="1"/>
      <protection locked="0"/>
    </xf>
    <xf numFmtId="0" fontId="32" fillId="0" borderId="51" xfId="0" applyFont="1" applyFill="1" applyBorder="1" applyAlignment="1" applyProtection="1">
      <alignment vertical="top" wrapText="1"/>
      <protection locked="0"/>
    </xf>
    <xf numFmtId="0" fontId="30" fillId="0" borderId="27" xfId="0" applyFont="1" applyFill="1" applyBorder="1" applyAlignment="1" applyProtection="1">
      <alignment vertical="top" wrapText="1"/>
      <protection locked="0"/>
    </xf>
    <xf numFmtId="0" fontId="32" fillId="0" borderId="32" xfId="0" applyFont="1" applyFill="1" applyBorder="1" applyAlignment="1" applyProtection="1">
      <alignment vertical="top" wrapText="1"/>
      <protection locked="0"/>
    </xf>
    <xf numFmtId="0" fontId="13" fillId="0" borderId="2" xfId="0" applyFont="1" applyFill="1" applyBorder="1" applyAlignment="1" applyProtection="1">
      <alignment vertical="top" wrapText="1"/>
      <protection locked="0"/>
    </xf>
    <xf numFmtId="0" fontId="13" fillId="10" borderId="2" xfId="0" applyFont="1" applyFill="1" applyBorder="1" applyAlignment="1" applyProtection="1">
      <alignment horizontal="center" vertical="center" wrapText="1"/>
      <protection locked="0"/>
    </xf>
    <xf numFmtId="2" fontId="13" fillId="10" borderId="2" xfId="0" applyNumberFormat="1" applyFont="1" applyFill="1" applyBorder="1" applyAlignment="1" applyProtection="1">
      <alignment horizontal="center" vertical="top" wrapText="1"/>
    </xf>
    <xf numFmtId="2" fontId="13" fillId="10" borderId="3" xfId="0" applyNumberFormat="1" applyFont="1" applyFill="1" applyBorder="1" applyAlignment="1" applyProtection="1">
      <alignment horizontal="center" vertical="top" wrapText="1"/>
    </xf>
    <xf numFmtId="2" fontId="15" fillId="10" borderId="2" xfId="0" applyNumberFormat="1" applyFont="1" applyFill="1" applyBorder="1" applyAlignment="1" applyProtection="1">
      <alignment horizontal="center" vertical="top" wrapText="1"/>
    </xf>
    <xf numFmtId="2" fontId="15" fillId="10" borderId="2" xfId="0" applyNumberFormat="1" applyFont="1" applyFill="1" applyBorder="1" applyAlignment="1" applyProtection="1">
      <alignment horizontal="center" vertical="center" wrapText="1"/>
      <protection locked="0"/>
    </xf>
    <xf numFmtId="2" fontId="13" fillId="10" borderId="2" xfId="0" applyNumberFormat="1" applyFont="1" applyFill="1" applyBorder="1" applyAlignment="1" applyProtection="1">
      <alignment horizontal="center" vertical="center" wrapText="1"/>
      <protection locked="0"/>
    </xf>
    <xf numFmtId="2" fontId="15" fillId="10" borderId="2" xfId="0" applyNumberFormat="1" applyFont="1" applyFill="1" applyBorder="1" applyAlignment="1">
      <alignment horizontal="center" vertical="center" wrapText="1"/>
    </xf>
    <xf numFmtId="2" fontId="13" fillId="10" borderId="2" xfId="0" applyNumberFormat="1" applyFont="1" applyFill="1" applyBorder="1" applyAlignment="1" applyProtection="1">
      <alignment horizontal="center" vertical="top" wrapText="1"/>
      <protection locked="0"/>
    </xf>
    <xf numFmtId="0" fontId="13" fillId="10" borderId="2" xfId="0" applyFont="1" applyFill="1" applyBorder="1" applyAlignment="1" applyProtection="1">
      <alignment horizontal="center" vertical="top" wrapText="1"/>
      <protection locked="0"/>
    </xf>
    <xf numFmtId="0" fontId="13" fillId="10" borderId="2" xfId="0" applyFont="1" applyFill="1" applyBorder="1" applyAlignment="1" applyProtection="1">
      <alignment vertical="top" wrapText="1"/>
      <protection locked="0"/>
    </xf>
    <xf numFmtId="0" fontId="0" fillId="10" borderId="0" xfId="0" applyFill="1"/>
    <xf numFmtId="0" fontId="13" fillId="10" borderId="2" xfId="0" applyFont="1" applyFill="1" applyBorder="1" applyAlignment="1" applyProtection="1">
      <alignment horizontal="left" vertical="top" wrapText="1"/>
      <protection locked="0"/>
    </xf>
    <xf numFmtId="0" fontId="13" fillId="10" borderId="2" xfId="0" applyFont="1" applyFill="1" applyBorder="1" applyAlignment="1">
      <alignment vertical="center" wrapText="1"/>
    </xf>
    <xf numFmtId="0" fontId="13" fillId="10" borderId="2" xfId="0" applyFont="1" applyFill="1" applyBorder="1" applyAlignment="1" applyProtection="1">
      <alignment horizontal="left" vertical="center" wrapText="1"/>
      <protection locked="0"/>
    </xf>
    <xf numFmtId="49" fontId="13" fillId="1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10" borderId="2" xfId="0" applyFont="1" applyFill="1" applyBorder="1" applyAlignment="1">
      <alignment horizontal="left" vertical="center" wrapText="1"/>
    </xf>
    <xf numFmtId="0" fontId="13" fillId="11" borderId="2" xfId="0" applyFont="1" applyFill="1" applyBorder="1" applyAlignment="1" applyProtection="1">
      <alignment horizontal="center" vertical="top" wrapText="1"/>
      <protection locked="0"/>
    </xf>
    <xf numFmtId="0" fontId="13" fillId="11" borderId="2" xfId="0" applyFont="1" applyFill="1" applyBorder="1" applyAlignment="1" applyProtection="1">
      <alignment horizontal="left" vertical="top" wrapText="1"/>
      <protection locked="0"/>
    </xf>
    <xf numFmtId="0" fontId="13" fillId="11" borderId="2" xfId="0" applyFont="1" applyFill="1" applyBorder="1" applyAlignment="1" applyProtection="1">
      <alignment vertical="top" wrapText="1"/>
      <protection locked="0"/>
    </xf>
    <xf numFmtId="2" fontId="13" fillId="11" borderId="2" xfId="0" applyNumberFormat="1" applyFont="1" applyFill="1" applyBorder="1" applyAlignment="1" applyProtection="1">
      <alignment horizontal="center" vertical="top" wrapText="1"/>
    </xf>
    <xf numFmtId="0" fontId="14" fillId="11" borderId="2" xfId="0" applyFont="1" applyFill="1" applyBorder="1" applyAlignment="1" applyProtection="1">
      <alignment vertical="top" wrapText="1"/>
      <protection locked="0"/>
    </xf>
    <xf numFmtId="2" fontId="22" fillId="11" borderId="2" xfId="0" applyNumberFormat="1" applyFont="1" applyFill="1" applyBorder="1" applyAlignment="1" applyProtection="1">
      <alignment horizontal="center" vertical="top" wrapText="1"/>
    </xf>
    <xf numFmtId="0" fontId="13" fillId="11" borderId="2" xfId="0" applyFont="1" applyFill="1" applyBorder="1" applyAlignment="1" applyProtection="1">
      <alignment horizontal="center" vertical="top" wrapText="1"/>
      <protection locked="0"/>
    </xf>
    <xf numFmtId="2" fontId="13" fillId="10" borderId="53" xfId="0" applyNumberFormat="1" applyFont="1" applyFill="1" applyBorder="1" applyAlignment="1" applyProtection="1">
      <alignment horizontal="center" vertical="top" wrapText="1"/>
    </xf>
    <xf numFmtId="2" fontId="13" fillId="10" borderId="14" xfId="0" applyNumberFormat="1" applyFont="1" applyFill="1" applyBorder="1" applyAlignment="1" applyProtection="1">
      <alignment horizontal="center" vertical="top" wrapText="1"/>
    </xf>
    <xf numFmtId="2" fontId="13" fillId="11" borderId="53" xfId="0" applyNumberFormat="1" applyFont="1" applyFill="1" applyBorder="1" applyAlignment="1" applyProtection="1">
      <alignment horizontal="center" vertical="top" wrapText="1"/>
    </xf>
    <xf numFmtId="2" fontId="22" fillId="11" borderId="53" xfId="0" applyNumberFormat="1" applyFont="1" applyFill="1" applyBorder="1" applyAlignment="1" applyProtection="1">
      <alignment horizontal="center" vertical="top" wrapText="1"/>
    </xf>
    <xf numFmtId="2" fontId="15" fillId="10" borderId="53" xfId="0" applyNumberFormat="1" applyFont="1" applyFill="1" applyBorder="1" applyAlignment="1" applyProtection="1">
      <alignment horizontal="center" vertical="top" wrapText="1"/>
    </xf>
    <xf numFmtId="2" fontId="15" fillId="10" borderId="53" xfId="0" applyNumberFormat="1" applyFont="1" applyFill="1" applyBorder="1" applyAlignment="1" applyProtection="1">
      <alignment horizontal="center" vertical="top" wrapText="1"/>
      <protection locked="0"/>
    </xf>
    <xf numFmtId="2" fontId="15" fillId="10" borderId="53" xfId="0" applyNumberFormat="1" applyFont="1" applyFill="1" applyBorder="1" applyAlignment="1" applyProtection="1">
      <alignment horizontal="center" vertical="center" wrapText="1"/>
      <protection locked="0"/>
    </xf>
    <xf numFmtId="2" fontId="15" fillId="10" borderId="53" xfId="0" applyNumberFormat="1" applyFont="1" applyFill="1" applyBorder="1" applyAlignment="1">
      <alignment horizontal="center" vertical="center" wrapText="1"/>
    </xf>
    <xf numFmtId="2" fontId="13" fillId="10" borderId="53" xfId="0" applyNumberFormat="1" applyFont="1" applyFill="1" applyBorder="1" applyAlignment="1" applyProtection="1">
      <alignment horizontal="center" vertical="center" wrapText="1"/>
      <protection locked="0"/>
    </xf>
    <xf numFmtId="0" fontId="13" fillId="10" borderId="53" xfId="0" applyFont="1" applyFill="1" applyBorder="1" applyAlignment="1" applyProtection="1">
      <alignment horizontal="center" vertical="top" wrapText="1"/>
      <protection locked="0"/>
    </xf>
    <xf numFmtId="0" fontId="0" fillId="11" borderId="0" xfId="0" applyFill="1"/>
    <xf numFmtId="0" fontId="13" fillId="11" borderId="4" xfId="0" applyFont="1" applyFill="1" applyBorder="1" applyAlignment="1" applyProtection="1">
      <alignment horizontal="center" vertical="top" wrapText="1"/>
      <protection locked="0"/>
    </xf>
    <xf numFmtId="0" fontId="14" fillId="11" borderId="4" xfId="0" applyFont="1" applyFill="1" applyBorder="1" applyAlignment="1" applyProtection="1">
      <alignment vertical="top" wrapText="1"/>
      <protection locked="0"/>
    </xf>
    <xf numFmtId="2" fontId="13" fillId="11" borderId="4" xfId="0" applyNumberFormat="1" applyFont="1" applyFill="1" applyBorder="1" applyAlignment="1" applyProtection="1">
      <alignment horizontal="center" vertical="top" wrapText="1"/>
    </xf>
    <xf numFmtId="2" fontId="13" fillId="11" borderId="32" xfId="0" applyNumberFormat="1" applyFont="1" applyFill="1" applyBorder="1" applyAlignment="1" applyProtection="1">
      <alignment horizontal="center" vertical="top" wrapText="1"/>
    </xf>
    <xf numFmtId="0" fontId="13" fillId="11" borderId="4" xfId="0" applyFont="1" applyFill="1" applyBorder="1" applyAlignment="1" applyProtection="1">
      <alignment horizontal="left" vertical="top" wrapText="1"/>
      <protection locked="0"/>
    </xf>
    <xf numFmtId="0" fontId="13" fillId="11" borderId="3" xfId="0" applyFont="1" applyFill="1" applyBorder="1" applyAlignment="1" applyProtection="1">
      <alignment vertical="top" wrapText="1"/>
      <protection locked="0"/>
    </xf>
    <xf numFmtId="0" fontId="13" fillId="11" borderId="2" xfId="0" applyFont="1" applyFill="1" applyBorder="1" applyAlignment="1" applyProtection="1">
      <alignment horizontal="center" vertical="top" wrapText="1"/>
      <protection locked="0"/>
    </xf>
    <xf numFmtId="0" fontId="13" fillId="11" borderId="2" xfId="0" applyFont="1" applyFill="1" applyBorder="1" applyAlignment="1" applyProtection="1">
      <alignment horizontal="left" vertical="top" wrapText="1"/>
      <protection locked="0"/>
    </xf>
    <xf numFmtId="2" fontId="15" fillId="11" borderId="2" xfId="0" applyNumberFormat="1" applyFont="1" applyFill="1" applyBorder="1" applyAlignment="1" applyProtection="1">
      <alignment horizontal="center" vertical="top" wrapText="1"/>
    </xf>
    <xf numFmtId="2" fontId="15" fillId="11" borderId="53" xfId="0" applyNumberFormat="1" applyFont="1" applyFill="1" applyBorder="1" applyAlignment="1" applyProtection="1">
      <alignment horizontal="center" vertical="top" wrapText="1"/>
    </xf>
    <xf numFmtId="0" fontId="22" fillId="11" borderId="2" xfId="0" applyFont="1" applyFill="1" applyBorder="1" applyAlignment="1" applyProtection="1">
      <alignment vertical="top" wrapText="1"/>
      <protection locked="0"/>
    </xf>
    <xf numFmtId="49" fontId="13" fillId="11" borderId="2" xfId="0" applyNumberFormat="1" applyFont="1" applyFill="1" applyBorder="1" applyAlignment="1" applyProtection="1">
      <alignment horizontal="center" vertical="top" wrapText="1"/>
      <protection locked="0"/>
    </xf>
    <xf numFmtId="2" fontId="24" fillId="11" borderId="2" xfId="0" applyNumberFormat="1" applyFont="1" applyFill="1" applyBorder="1" applyAlignment="1" applyProtection="1">
      <alignment horizontal="center" vertical="top" wrapText="1"/>
    </xf>
    <xf numFmtId="2" fontId="24" fillId="11" borderId="53" xfId="0" applyNumberFormat="1" applyFont="1" applyFill="1" applyBorder="1" applyAlignment="1" applyProtection="1">
      <alignment horizontal="center" vertical="top" wrapText="1"/>
    </xf>
    <xf numFmtId="2" fontId="16" fillId="11" borderId="2" xfId="0" applyNumberFormat="1" applyFont="1" applyFill="1" applyBorder="1" applyAlignment="1" applyProtection="1">
      <alignment horizontal="center" vertical="top" wrapText="1"/>
      <protection locked="0"/>
    </xf>
    <xf numFmtId="2" fontId="16" fillId="11" borderId="53" xfId="0" applyNumberFormat="1" applyFont="1" applyFill="1" applyBorder="1" applyAlignment="1" applyProtection="1">
      <alignment horizontal="center" vertical="top" wrapText="1"/>
      <protection locked="0"/>
    </xf>
    <xf numFmtId="2" fontId="15" fillId="11" borderId="2" xfId="0" applyNumberFormat="1" applyFont="1" applyFill="1" applyBorder="1" applyAlignment="1" applyProtection="1">
      <alignment horizontal="center" vertical="top" wrapText="1"/>
      <protection locked="0"/>
    </xf>
    <xf numFmtId="2" fontId="15" fillId="11" borderId="53" xfId="0" applyNumberFormat="1" applyFont="1" applyFill="1" applyBorder="1" applyAlignment="1" applyProtection="1">
      <alignment horizontal="center" vertical="top" wrapText="1"/>
      <protection locked="0"/>
    </xf>
    <xf numFmtId="0" fontId="13" fillId="12" borderId="2" xfId="0" applyFont="1" applyFill="1" applyBorder="1" applyAlignment="1" applyProtection="1">
      <alignment vertical="top" wrapText="1"/>
      <protection locked="0"/>
    </xf>
    <xf numFmtId="2" fontId="13" fillId="12" borderId="2" xfId="0" applyNumberFormat="1" applyFont="1" applyFill="1" applyBorder="1" applyAlignment="1" applyProtection="1">
      <alignment horizontal="center" vertical="top" wrapText="1"/>
    </xf>
    <xf numFmtId="2" fontId="13" fillId="12" borderId="53" xfId="0" applyNumberFormat="1" applyFont="1" applyFill="1" applyBorder="1" applyAlignment="1" applyProtection="1">
      <alignment horizontal="center" vertical="top" wrapText="1"/>
    </xf>
    <xf numFmtId="0" fontId="0" fillId="12" borderId="0" xfId="0" applyFill="1"/>
    <xf numFmtId="0" fontId="14" fillId="12" borderId="2" xfId="0" applyFont="1" applyFill="1" applyBorder="1" applyAlignment="1" applyProtection="1">
      <alignment vertical="top" wrapText="1"/>
      <protection locked="0"/>
    </xf>
    <xf numFmtId="0" fontId="22" fillId="12" borderId="3" xfId="0" applyFont="1" applyFill="1" applyBorder="1" applyAlignment="1" applyProtection="1">
      <alignment vertical="top" wrapText="1"/>
      <protection locked="0"/>
    </xf>
    <xf numFmtId="2" fontId="22" fillId="12" borderId="2" xfId="0" applyNumberFormat="1" applyFont="1" applyFill="1" applyBorder="1" applyAlignment="1" applyProtection="1">
      <alignment horizontal="center" vertical="top" wrapText="1"/>
    </xf>
    <xf numFmtId="2" fontId="22" fillId="12" borderId="53" xfId="0" applyNumberFormat="1" applyFont="1" applyFill="1" applyBorder="1" applyAlignment="1" applyProtection="1">
      <alignment horizontal="center" vertical="top" wrapText="1"/>
    </xf>
    <xf numFmtId="0" fontId="23" fillId="12" borderId="0" xfId="0" applyFont="1" applyFill="1"/>
    <xf numFmtId="0" fontId="13" fillId="12" borderId="2" xfId="0" applyFont="1" applyFill="1" applyBorder="1" applyAlignment="1" applyProtection="1">
      <alignment horizontal="center" vertical="top" wrapText="1"/>
      <protection locked="0"/>
    </xf>
    <xf numFmtId="0" fontId="13" fillId="12" borderId="2" xfId="0" applyFont="1" applyFill="1" applyBorder="1" applyAlignment="1" applyProtection="1">
      <alignment horizontal="left" vertical="top" wrapText="1"/>
      <protection locked="0"/>
    </xf>
    <xf numFmtId="0" fontId="0" fillId="13" borderId="0" xfId="0" applyFill="1"/>
    <xf numFmtId="0" fontId="30" fillId="0" borderId="41" xfId="0" applyFont="1" applyFill="1" applyBorder="1" applyAlignment="1" applyProtection="1">
      <alignment vertical="top" wrapText="1"/>
      <protection locked="0"/>
    </xf>
    <xf numFmtId="0" fontId="30" fillId="0" borderId="49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10" borderId="53" xfId="0" applyFont="1" applyFill="1" applyBorder="1" applyAlignment="1" applyProtection="1">
      <alignment horizontal="center" vertical="center" wrapText="1"/>
      <protection locked="0"/>
    </xf>
    <xf numFmtId="0" fontId="13" fillId="13" borderId="17" xfId="0" applyFont="1" applyFill="1" applyBorder="1" applyAlignment="1" applyProtection="1">
      <alignment horizontal="center" vertical="center" wrapText="1"/>
      <protection locked="0"/>
    </xf>
    <xf numFmtId="2" fontId="15" fillId="13" borderId="33" xfId="0" applyNumberFormat="1" applyFont="1" applyFill="1" applyBorder="1"/>
    <xf numFmtId="0" fontId="13" fillId="10" borderId="5" xfId="0" applyFont="1" applyFill="1" applyBorder="1" applyAlignment="1" applyProtection="1">
      <alignment horizontal="center" vertical="center" wrapText="1"/>
      <protection locked="0"/>
    </xf>
    <xf numFmtId="2" fontId="13" fillId="14" borderId="53" xfId="0" applyNumberFormat="1" applyFont="1" applyFill="1" applyBorder="1" applyAlignment="1" applyProtection="1">
      <alignment horizontal="center" vertical="top" wrapText="1"/>
    </xf>
    <xf numFmtId="2" fontId="13" fillId="14" borderId="2" xfId="0" applyNumberFormat="1" applyFont="1" applyFill="1" applyBorder="1" applyAlignment="1" applyProtection="1">
      <alignment horizontal="center" vertical="top" wrapText="1"/>
    </xf>
    <xf numFmtId="2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16" borderId="2" xfId="0" applyFont="1" applyFill="1" applyBorder="1" applyAlignment="1" applyProtection="1">
      <alignment vertical="top" wrapText="1"/>
      <protection locked="0"/>
    </xf>
    <xf numFmtId="2" fontId="13" fillId="16" borderId="2" xfId="0" applyNumberFormat="1" applyFont="1" applyFill="1" applyBorder="1" applyAlignment="1" applyProtection="1">
      <alignment horizontal="center" vertical="top" wrapText="1"/>
    </xf>
    <xf numFmtId="2" fontId="13" fillId="16" borderId="53" xfId="0" applyNumberFormat="1" applyFont="1" applyFill="1" applyBorder="1" applyAlignment="1" applyProtection="1">
      <alignment horizontal="center" vertical="top" wrapText="1"/>
    </xf>
    <xf numFmtId="2" fontId="15" fillId="16" borderId="33" xfId="0" applyNumberFormat="1" applyFont="1" applyFill="1" applyBorder="1"/>
    <xf numFmtId="0" fontId="0" fillId="16" borderId="0" xfId="0" applyFill="1"/>
    <xf numFmtId="0" fontId="13" fillId="16" borderId="3" xfId="0" applyFont="1" applyFill="1" applyBorder="1" applyAlignment="1" applyProtection="1">
      <alignment vertical="top" wrapText="1"/>
      <protection locked="0"/>
    </xf>
    <xf numFmtId="2" fontId="15" fillId="12" borderId="33" xfId="0" applyNumberFormat="1" applyFont="1" applyFill="1" applyBorder="1"/>
    <xf numFmtId="2" fontId="25" fillId="0" borderId="5" xfId="0" applyNumberFormat="1" applyFont="1" applyFill="1" applyBorder="1" applyAlignment="1">
      <alignment horizontal="center" vertical="top" wrapText="1"/>
    </xf>
    <xf numFmtId="2" fontId="25" fillId="15" borderId="5" xfId="0" applyNumberFormat="1" applyFont="1" applyFill="1" applyBorder="1" applyAlignment="1">
      <alignment horizontal="center" vertical="top" wrapText="1"/>
    </xf>
    <xf numFmtId="2" fontId="25" fillId="0" borderId="0" xfId="0" applyNumberFormat="1" applyFont="1" applyFill="1" applyBorder="1" applyAlignment="1">
      <alignment horizontal="center" vertical="top" wrapText="1"/>
    </xf>
    <xf numFmtId="2" fontId="33" fillId="0" borderId="5" xfId="0" applyNumberFormat="1" applyFont="1" applyFill="1" applyBorder="1"/>
    <xf numFmtId="2" fontId="33" fillId="0" borderId="0" xfId="0" applyNumberFormat="1" applyFont="1" applyFill="1" applyBorder="1"/>
    <xf numFmtId="0" fontId="33" fillId="0" borderId="5" xfId="0" applyFont="1" applyFill="1" applyBorder="1"/>
    <xf numFmtId="0" fontId="33" fillId="0" borderId="0" xfId="0" applyFont="1" applyFill="1" applyBorder="1"/>
    <xf numFmtId="0" fontId="33" fillId="0" borderId="5" xfId="0" applyFont="1" applyBorder="1"/>
    <xf numFmtId="0" fontId="33" fillId="0" borderId="0" xfId="0" applyFont="1" applyBorder="1"/>
    <xf numFmtId="0" fontId="13" fillId="17" borderId="2" xfId="0" applyFont="1" applyFill="1" applyBorder="1" applyAlignment="1" applyProtection="1">
      <alignment horizontal="center" vertical="center" wrapText="1"/>
      <protection locked="0"/>
    </xf>
    <xf numFmtId="2" fontId="13" fillId="17" borderId="2" xfId="0" applyNumberFormat="1" applyFont="1" applyFill="1" applyBorder="1" applyAlignment="1" applyProtection="1">
      <alignment horizontal="center" vertical="top" wrapText="1"/>
    </xf>
    <xf numFmtId="2" fontId="13" fillId="17" borderId="3" xfId="0" applyNumberFormat="1" applyFont="1" applyFill="1" applyBorder="1" applyAlignment="1" applyProtection="1">
      <alignment horizontal="center" vertical="top" wrapText="1"/>
    </xf>
    <xf numFmtId="2" fontId="13" fillId="17" borderId="4" xfId="0" applyNumberFormat="1" applyFont="1" applyFill="1" applyBorder="1" applyAlignment="1" applyProtection="1">
      <alignment horizontal="center" vertical="top" wrapText="1"/>
    </xf>
    <xf numFmtId="2" fontId="22" fillId="17" borderId="2" xfId="0" applyNumberFormat="1" applyFont="1" applyFill="1" applyBorder="1" applyAlignment="1" applyProtection="1">
      <alignment horizontal="center" vertical="top" wrapText="1"/>
    </xf>
    <xf numFmtId="2" fontId="15" fillId="17" borderId="2" xfId="0" applyNumberFormat="1" applyFont="1" applyFill="1" applyBorder="1" applyAlignment="1" applyProtection="1">
      <alignment horizontal="center" vertical="top" wrapText="1"/>
    </xf>
    <xf numFmtId="2" fontId="24" fillId="17" borderId="2" xfId="0" applyNumberFormat="1" applyFont="1" applyFill="1" applyBorder="1" applyAlignment="1" applyProtection="1">
      <alignment horizontal="center" vertical="top" wrapText="1"/>
    </xf>
    <xf numFmtId="2" fontId="16" fillId="17" borderId="2" xfId="0" applyNumberFormat="1" applyFont="1" applyFill="1" applyBorder="1" applyAlignment="1" applyProtection="1">
      <alignment horizontal="center" vertical="top" wrapText="1"/>
      <protection locked="0"/>
    </xf>
    <xf numFmtId="2" fontId="15" fillId="17" borderId="2" xfId="0" applyNumberFormat="1" applyFont="1" applyFill="1" applyBorder="1" applyAlignment="1" applyProtection="1">
      <alignment horizontal="center" vertical="top" wrapText="1"/>
      <protection locked="0"/>
    </xf>
    <xf numFmtId="2" fontId="15" fillId="17" borderId="2" xfId="0" applyNumberFormat="1" applyFont="1" applyFill="1" applyBorder="1" applyAlignment="1" applyProtection="1">
      <alignment horizontal="center" vertical="center" wrapText="1"/>
      <protection locked="0"/>
    </xf>
    <xf numFmtId="2" fontId="13" fillId="17" borderId="2" xfId="0" applyNumberFormat="1" applyFont="1" applyFill="1" applyBorder="1" applyAlignment="1" applyProtection="1">
      <alignment horizontal="center" vertical="center" wrapText="1"/>
      <protection locked="0"/>
    </xf>
    <xf numFmtId="2" fontId="15" fillId="17" borderId="2" xfId="0" applyNumberFormat="1" applyFont="1" applyFill="1" applyBorder="1" applyAlignment="1">
      <alignment horizontal="center" vertical="center" wrapText="1"/>
    </xf>
    <xf numFmtId="0" fontId="13" fillId="17" borderId="2" xfId="0" applyFont="1" applyFill="1" applyBorder="1" applyAlignment="1" applyProtection="1">
      <alignment horizontal="center" vertical="top" wrapText="1"/>
      <protection locked="0"/>
    </xf>
    <xf numFmtId="0" fontId="0" fillId="17" borderId="0" xfId="0" applyFill="1"/>
    <xf numFmtId="0" fontId="0" fillId="0" borderId="19" xfId="0" applyFill="1" applyBorder="1" applyAlignment="1">
      <alignment horizontal="center" vertical="top" wrapText="1"/>
    </xf>
    <xf numFmtId="49" fontId="30" fillId="0" borderId="6" xfId="0" applyNumberFormat="1" applyFont="1" applyFill="1" applyBorder="1" applyAlignment="1" applyProtection="1">
      <alignment horizontal="center" vertical="top" wrapText="1"/>
      <protection locked="0"/>
    </xf>
    <xf numFmtId="49" fontId="30" fillId="0" borderId="12" xfId="0" applyNumberFormat="1" applyFont="1" applyFill="1" applyBorder="1" applyAlignment="1" applyProtection="1">
      <alignment horizontal="center" vertical="top" wrapText="1"/>
      <protection locked="0"/>
    </xf>
    <xf numFmtId="0" fontId="30" fillId="0" borderId="6" xfId="0" applyFont="1" applyFill="1" applyBorder="1" applyAlignment="1" applyProtection="1">
      <alignment vertical="top" wrapText="1"/>
      <protection locked="0"/>
    </xf>
    <xf numFmtId="0" fontId="32" fillId="0" borderId="6" xfId="0" applyFont="1" applyFill="1" applyBorder="1" applyAlignment="1" applyProtection="1">
      <alignment vertical="top" wrapText="1"/>
      <protection locked="0"/>
    </xf>
    <xf numFmtId="0" fontId="23" fillId="0" borderId="12" xfId="0" applyFont="1" applyFill="1" applyBorder="1" applyAlignment="1">
      <alignment vertical="top" wrapText="1"/>
    </xf>
    <xf numFmtId="0" fontId="32" fillId="0" borderId="12" xfId="0" applyFont="1" applyFill="1" applyBorder="1" applyAlignment="1">
      <alignment vertical="top" wrapText="1"/>
    </xf>
    <xf numFmtId="49" fontId="32" fillId="0" borderId="1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Fill="1" applyBorder="1" applyAlignment="1">
      <alignment horizontal="center" vertical="top" wrapText="1"/>
    </xf>
    <xf numFmtId="0" fontId="30" fillId="0" borderId="6" xfId="0" applyFont="1" applyFill="1" applyBorder="1" applyAlignment="1" applyProtection="1">
      <alignment horizontal="left" vertical="top" wrapText="1"/>
      <protection locked="0"/>
    </xf>
    <xf numFmtId="0" fontId="30" fillId="0" borderId="20" xfId="0" applyFont="1" applyFill="1" applyBorder="1" applyAlignment="1" applyProtection="1">
      <alignment vertical="top" wrapText="1"/>
      <protection locked="0"/>
    </xf>
    <xf numFmtId="0" fontId="30" fillId="0" borderId="37" xfId="0" applyFont="1" applyFill="1" applyBorder="1" applyAlignment="1" applyProtection="1">
      <alignment vertical="top" wrapText="1"/>
      <protection locked="0"/>
    </xf>
    <xf numFmtId="49" fontId="30" fillId="0" borderId="19" xfId="0" applyNumberFormat="1" applyFont="1" applyFill="1" applyBorder="1" applyAlignment="1" applyProtection="1">
      <alignment horizontal="center" vertical="top" wrapText="1"/>
      <protection locked="0"/>
    </xf>
    <xf numFmtId="0" fontId="30" fillId="0" borderId="38" xfId="0" applyFont="1" applyFill="1" applyBorder="1" applyAlignment="1" applyProtection="1">
      <alignment vertical="top" wrapText="1"/>
      <protection locked="0"/>
    </xf>
    <xf numFmtId="0" fontId="0" fillId="0" borderId="19" xfId="0" applyFill="1" applyBorder="1" applyAlignment="1">
      <alignment vertical="top" wrapText="1"/>
    </xf>
    <xf numFmtId="0" fontId="30" fillId="0" borderId="24" xfId="0" applyFont="1" applyFill="1" applyBorder="1" applyAlignment="1" applyProtection="1">
      <alignment vertical="top" wrapText="1"/>
      <protection locked="0"/>
    </xf>
    <xf numFmtId="0" fontId="30" fillId="0" borderId="6" xfId="0" applyFont="1" applyFill="1" applyBorder="1" applyAlignment="1" applyProtection="1">
      <alignment horizontal="center" vertical="top" wrapText="1"/>
      <protection locked="0"/>
    </xf>
    <xf numFmtId="0" fontId="30" fillId="0" borderId="12" xfId="0" applyFont="1" applyFill="1" applyBorder="1" applyAlignment="1" applyProtection="1">
      <alignment horizontal="center" vertical="top" wrapText="1"/>
      <protection locked="0"/>
    </xf>
    <xf numFmtId="0" fontId="30" fillId="0" borderId="19" xfId="0" applyFont="1" applyFill="1" applyBorder="1" applyAlignment="1" applyProtection="1">
      <alignment horizontal="center" vertical="top" wrapText="1"/>
      <protection locked="0"/>
    </xf>
    <xf numFmtId="0" fontId="0" fillId="0" borderId="37" xfId="0" applyFill="1" applyBorder="1" applyAlignment="1">
      <alignment horizontal="center" vertical="top" wrapText="1"/>
    </xf>
    <xf numFmtId="0" fontId="31" fillId="0" borderId="40" xfId="0" applyFont="1" applyFill="1" applyBorder="1" applyAlignment="1">
      <alignment horizontal="center" vertical="top" wrapText="1"/>
    </xf>
    <xf numFmtId="0" fontId="30" fillId="0" borderId="19" xfId="0" applyFont="1" applyFill="1" applyBorder="1" applyAlignment="1">
      <alignment vertical="top" wrapText="1"/>
    </xf>
    <xf numFmtId="0" fontId="31" fillId="0" borderId="19" xfId="0" applyFont="1" applyFill="1" applyBorder="1" applyAlignment="1">
      <alignment vertical="top" wrapText="1"/>
    </xf>
    <xf numFmtId="0" fontId="0" fillId="0" borderId="0" xfId="0" applyFill="1" applyAlignment="1">
      <alignment horizontal="left" wrapText="1"/>
    </xf>
    <xf numFmtId="0" fontId="30" fillId="0" borderId="19" xfId="0" applyFont="1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30" fillId="0" borderId="12" xfId="0" applyFont="1" applyFill="1" applyBorder="1" applyAlignment="1" applyProtection="1">
      <alignment horizontal="center" vertical="top" wrapText="1"/>
      <protection locked="0"/>
    </xf>
    <xf numFmtId="0" fontId="30" fillId="0" borderId="38" xfId="0" applyFont="1" applyFill="1" applyBorder="1" applyAlignment="1" applyProtection="1">
      <alignment vertical="top" wrapText="1"/>
      <protection locked="0"/>
    </xf>
    <xf numFmtId="0" fontId="0" fillId="0" borderId="12" xfId="0" applyFill="1" applyBorder="1" applyAlignment="1">
      <alignment vertical="top" wrapText="1"/>
    </xf>
    <xf numFmtId="4" fontId="30" fillId="0" borderId="5" xfId="0" applyNumberFormat="1" applyFont="1" applyFill="1" applyBorder="1" applyAlignment="1" applyProtection="1">
      <alignment horizontal="center" vertical="top" wrapText="1"/>
    </xf>
    <xf numFmtId="4" fontId="30" fillId="0" borderId="45" xfId="0" applyNumberFormat="1" applyFont="1" applyFill="1" applyBorder="1" applyAlignment="1" applyProtection="1">
      <alignment horizontal="center" vertical="top" wrapText="1"/>
    </xf>
    <xf numFmtId="4" fontId="30" fillId="0" borderId="6" xfId="0" applyNumberFormat="1" applyFont="1" applyFill="1" applyBorder="1" applyAlignment="1" applyProtection="1">
      <alignment horizontal="center" vertical="top" wrapText="1"/>
    </xf>
    <xf numFmtId="4" fontId="30" fillId="0" borderId="7" xfId="0" applyNumberFormat="1" applyFont="1" applyFill="1" applyBorder="1" applyAlignment="1" applyProtection="1">
      <alignment horizontal="center" vertical="top" wrapText="1"/>
    </xf>
    <xf numFmtId="4" fontId="30" fillId="0" borderId="19" xfId="0" applyNumberFormat="1" applyFont="1" applyFill="1" applyBorder="1" applyAlignment="1" applyProtection="1">
      <alignment horizontal="center" vertical="top" wrapText="1"/>
    </xf>
    <xf numFmtId="4" fontId="32" fillId="0" borderId="5" xfId="0" applyNumberFormat="1" applyFont="1" applyFill="1" applyBorder="1" applyAlignment="1" applyProtection="1">
      <alignment horizontal="center" vertical="top" wrapText="1"/>
    </xf>
    <xf numFmtId="4" fontId="30" fillId="0" borderId="6" xfId="0" applyNumberFormat="1" applyFont="1" applyFill="1" applyBorder="1" applyAlignment="1" applyProtection="1">
      <alignment horizontal="center" vertical="top" wrapText="1"/>
      <protection locked="0"/>
    </xf>
    <xf numFmtId="4" fontId="30" fillId="0" borderId="19" xfId="0" applyNumberFormat="1" applyFont="1" applyFill="1" applyBorder="1" applyAlignment="1" applyProtection="1">
      <alignment horizontal="center" vertical="top" wrapText="1"/>
      <protection locked="0"/>
    </xf>
    <xf numFmtId="4" fontId="30" fillId="0" borderId="4" xfId="0" applyNumberFormat="1" applyFont="1" applyFill="1" applyBorder="1" applyAlignment="1" applyProtection="1">
      <alignment horizontal="center" vertical="top" wrapText="1"/>
      <protection locked="0"/>
    </xf>
    <xf numFmtId="4" fontId="30" fillId="0" borderId="35" xfId="0" applyNumberFormat="1" applyFont="1" applyFill="1" applyBorder="1" applyAlignment="1" applyProtection="1">
      <alignment horizontal="center" vertical="top" wrapText="1"/>
      <protection locked="0"/>
    </xf>
    <xf numFmtId="4" fontId="30" fillId="0" borderId="5" xfId="0" applyNumberFormat="1" applyFont="1" applyFill="1" applyBorder="1" applyAlignment="1" applyProtection="1">
      <alignment horizontal="center" vertical="top" wrapText="1"/>
      <protection locked="0"/>
    </xf>
    <xf numFmtId="4" fontId="30" fillId="0" borderId="20" xfId="0" applyNumberFormat="1" applyFont="1" applyFill="1" applyBorder="1" applyAlignment="1" applyProtection="1">
      <alignment horizontal="center" vertical="top" wrapText="1"/>
    </xf>
    <xf numFmtId="4" fontId="30" fillId="0" borderId="2" xfId="0" applyNumberFormat="1" applyFont="1" applyFill="1" applyBorder="1" applyAlignment="1" applyProtection="1">
      <alignment horizontal="center" vertical="top" wrapText="1"/>
    </xf>
    <xf numFmtId="4" fontId="30" fillId="0" borderId="21" xfId="0" applyNumberFormat="1" applyFont="1" applyFill="1" applyBorder="1" applyAlignment="1" applyProtection="1">
      <alignment horizontal="center" vertical="top" wrapText="1"/>
    </xf>
    <xf numFmtId="4" fontId="30" fillId="0" borderId="4" xfId="0" applyNumberFormat="1" applyFont="1" applyFill="1" applyBorder="1" applyAlignment="1" applyProtection="1">
      <alignment horizontal="center" vertical="top" wrapText="1"/>
    </xf>
    <xf numFmtId="4" fontId="32" fillId="0" borderId="2" xfId="0" applyNumberFormat="1" applyFont="1" applyFill="1" applyBorder="1" applyAlignment="1" applyProtection="1">
      <alignment horizontal="center" vertical="top" wrapText="1"/>
    </xf>
    <xf numFmtId="4" fontId="30" fillId="0" borderId="34" xfId="0" applyNumberFormat="1" applyFont="1" applyFill="1" applyBorder="1" applyAlignment="1" applyProtection="1">
      <alignment horizontal="center" vertical="top" wrapText="1"/>
    </xf>
    <xf numFmtId="4" fontId="30" fillId="0" borderId="3" xfId="0" applyNumberFormat="1" applyFont="1" applyFill="1" applyBorder="1" applyAlignment="1" applyProtection="1">
      <alignment horizontal="center" vertical="top" wrapText="1"/>
    </xf>
    <xf numFmtId="4" fontId="30" fillId="0" borderId="46" xfId="0" applyNumberFormat="1" applyFont="1" applyFill="1" applyBorder="1" applyAlignment="1" applyProtection="1">
      <alignment horizontal="center" vertical="top" wrapText="1"/>
    </xf>
    <xf numFmtId="4" fontId="30" fillId="0" borderId="46" xfId="0" applyNumberFormat="1" applyFont="1" applyFill="1" applyBorder="1" applyAlignment="1" applyProtection="1">
      <alignment horizontal="center" vertical="top" wrapText="1"/>
      <protection locked="0"/>
    </xf>
    <xf numFmtId="4" fontId="32" fillId="0" borderId="27" xfId="0" applyNumberFormat="1" applyFont="1" applyFill="1" applyBorder="1" applyAlignment="1" applyProtection="1">
      <alignment horizontal="center" vertical="top" wrapText="1"/>
    </xf>
    <xf numFmtId="4" fontId="32" fillId="0" borderId="27" xfId="0" applyNumberFormat="1" applyFont="1" applyFill="1" applyBorder="1" applyAlignment="1" applyProtection="1">
      <alignment horizontal="center" vertical="top" wrapText="1"/>
      <protection locked="0"/>
    </xf>
    <xf numFmtId="4" fontId="32" fillId="0" borderId="6" xfId="0" applyNumberFormat="1" applyFont="1" applyFill="1" applyBorder="1" applyAlignment="1" applyProtection="1">
      <alignment horizontal="center" vertical="top" wrapText="1"/>
    </xf>
    <xf numFmtId="4" fontId="32" fillId="0" borderId="6" xfId="0" applyNumberFormat="1" applyFont="1" applyFill="1" applyBorder="1" applyAlignment="1" applyProtection="1">
      <alignment horizontal="center" vertical="top" wrapText="1"/>
      <protection locked="0"/>
    </xf>
    <xf numFmtId="4" fontId="32" fillId="0" borderId="7" xfId="0" applyNumberFormat="1" applyFont="1" applyFill="1" applyBorder="1" applyAlignment="1" applyProtection="1">
      <alignment horizontal="center" vertical="top" wrapText="1"/>
    </xf>
    <xf numFmtId="4" fontId="32" fillId="0" borderId="19" xfId="0" applyNumberFormat="1" applyFont="1" applyFill="1" applyBorder="1" applyAlignment="1" applyProtection="1">
      <alignment horizontal="center" vertical="top" wrapText="1"/>
    </xf>
    <xf numFmtId="4" fontId="32" fillId="0" borderId="19" xfId="0" applyNumberFormat="1" applyFont="1" applyFill="1" applyBorder="1" applyAlignment="1" applyProtection="1">
      <alignment horizontal="center" vertical="top" wrapText="1"/>
      <protection locked="0"/>
    </xf>
    <xf numFmtId="4" fontId="32" fillId="0" borderId="21" xfId="0" applyNumberFormat="1" applyFont="1" applyFill="1" applyBorder="1" applyAlignment="1" applyProtection="1">
      <alignment horizontal="center" vertical="top" wrapText="1"/>
    </xf>
    <xf numFmtId="4" fontId="30" fillId="0" borderId="27" xfId="0" applyNumberFormat="1" applyFont="1" applyFill="1" applyBorder="1" applyAlignment="1" applyProtection="1">
      <alignment horizontal="center" vertical="top" wrapText="1"/>
    </xf>
    <xf numFmtId="4" fontId="30" fillId="0" borderId="27" xfId="0" applyNumberFormat="1" applyFont="1" applyFill="1" applyBorder="1" applyAlignment="1" applyProtection="1">
      <alignment horizontal="center" vertical="top" wrapText="1"/>
      <protection locked="0"/>
    </xf>
    <xf numFmtId="4" fontId="32" fillId="0" borderId="20" xfId="0" applyNumberFormat="1" applyFont="1" applyFill="1" applyBorder="1" applyAlignment="1" applyProtection="1">
      <alignment horizontal="center" vertical="top" wrapText="1"/>
      <protection locked="0"/>
    </xf>
    <xf numFmtId="4" fontId="32" fillId="0" borderId="32" xfId="0" applyNumberFormat="1" applyFont="1" applyFill="1" applyBorder="1" applyAlignment="1" applyProtection="1">
      <alignment horizontal="center" vertical="top" wrapText="1"/>
      <protection locked="0"/>
    </xf>
    <xf numFmtId="4" fontId="32" fillId="0" borderId="5" xfId="0" applyNumberFormat="1" applyFont="1" applyFill="1" applyBorder="1" applyAlignment="1" applyProtection="1">
      <alignment horizontal="center" vertical="top" wrapText="1"/>
      <protection locked="0"/>
    </xf>
    <xf numFmtId="4" fontId="32" fillId="0" borderId="45" xfId="0" applyNumberFormat="1" applyFont="1" applyFill="1" applyBorder="1" applyAlignment="1" applyProtection="1">
      <alignment horizontal="center" vertical="top" wrapText="1"/>
    </xf>
    <xf numFmtId="4" fontId="32" fillId="0" borderId="18" xfId="0" applyNumberFormat="1" applyFont="1" applyFill="1" applyBorder="1" applyAlignment="1" applyProtection="1">
      <alignment horizontal="center" vertical="top" wrapText="1"/>
      <protection locked="0"/>
    </xf>
    <xf numFmtId="4" fontId="32" fillId="0" borderId="39" xfId="0" applyNumberFormat="1" applyFont="1" applyFill="1" applyBorder="1" applyAlignment="1" applyProtection="1">
      <alignment horizontal="center" vertical="top" wrapText="1"/>
      <protection locked="0"/>
    </xf>
    <xf numFmtId="4" fontId="32" fillId="0" borderId="41" xfId="0" applyNumberFormat="1" applyFont="1" applyFill="1" applyBorder="1" applyAlignment="1" applyProtection="1">
      <alignment horizontal="center" vertical="top" wrapText="1"/>
    </xf>
    <xf numFmtId="4" fontId="32" fillId="0" borderId="41" xfId="0" applyNumberFormat="1" applyFont="1" applyFill="1" applyBorder="1" applyAlignment="1" applyProtection="1">
      <alignment horizontal="center" vertical="top" wrapText="1"/>
      <protection locked="0"/>
    </xf>
    <xf numFmtId="4" fontId="32" fillId="0" borderId="18" xfId="0" applyNumberFormat="1" applyFont="1" applyFill="1" applyBorder="1" applyAlignment="1" applyProtection="1">
      <alignment horizontal="center" vertical="top" wrapText="1"/>
    </xf>
    <xf numFmtId="4" fontId="23" fillId="0" borderId="40" xfId="0" applyNumberFormat="1" applyFont="1" applyFill="1" applyBorder="1" applyAlignment="1">
      <alignment horizontal="center" vertical="top" wrapText="1"/>
    </xf>
    <xf numFmtId="4" fontId="32" fillId="0" borderId="40" xfId="0" applyNumberFormat="1" applyFont="1" applyFill="1" applyBorder="1" applyAlignment="1" applyProtection="1">
      <alignment horizontal="center" vertical="top" wrapText="1"/>
    </xf>
    <xf numFmtId="4" fontId="30" fillId="0" borderId="3" xfId="0" applyNumberFormat="1" applyFont="1" applyFill="1" applyBorder="1" applyAlignment="1" applyProtection="1">
      <alignment horizontal="center" vertical="top" wrapText="1"/>
      <protection locked="0"/>
    </xf>
    <xf numFmtId="4" fontId="30" fillId="0" borderId="7" xfId="0" applyNumberFormat="1" applyFont="1" applyFill="1" applyBorder="1" applyAlignment="1" applyProtection="1">
      <alignment horizontal="center" vertical="top" wrapText="1"/>
    </xf>
    <xf numFmtId="4" fontId="30" fillId="0" borderId="21" xfId="0" applyNumberFormat="1" applyFont="1" applyFill="1" applyBorder="1" applyAlignment="1" applyProtection="1">
      <alignment horizontal="center" vertical="top" wrapText="1"/>
    </xf>
    <xf numFmtId="4" fontId="30" fillId="0" borderId="36" xfId="0" applyNumberFormat="1" applyFont="1" applyFill="1" applyBorder="1" applyAlignment="1" applyProtection="1">
      <alignment horizontal="center" vertical="top" wrapText="1"/>
    </xf>
    <xf numFmtId="4" fontId="32" fillId="0" borderId="4" xfId="0" applyNumberFormat="1" applyFont="1" applyFill="1" applyBorder="1" applyAlignment="1" applyProtection="1">
      <alignment horizontal="center" vertical="top" wrapText="1"/>
      <protection locked="0"/>
    </xf>
    <xf numFmtId="4" fontId="30" fillId="0" borderId="29" xfId="0" applyNumberFormat="1" applyFont="1" applyFill="1" applyBorder="1" applyAlignment="1" applyProtection="1">
      <alignment horizontal="center" vertical="top" wrapText="1"/>
    </xf>
    <xf numFmtId="4" fontId="30" fillId="0" borderId="9" xfId="0" applyNumberFormat="1" applyFont="1" applyFill="1" applyBorder="1" applyAlignment="1" applyProtection="1">
      <alignment horizontal="center" vertical="top" wrapText="1"/>
    </xf>
    <xf numFmtId="4" fontId="30" fillId="0" borderId="14" xfId="0" applyNumberFormat="1" applyFont="1" applyFill="1" applyBorder="1" applyAlignment="1" applyProtection="1">
      <alignment horizontal="center" vertical="top" wrapText="1"/>
    </xf>
    <xf numFmtId="4" fontId="30" fillId="0" borderId="41" xfId="0" applyNumberFormat="1" applyFont="1" applyFill="1" applyBorder="1" applyAlignment="1" applyProtection="1">
      <alignment horizontal="center" vertical="top" wrapText="1"/>
    </xf>
    <xf numFmtId="4" fontId="0" fillId="0" borderId="19" xfId="0" applyNumberFormat="1" applyFill="1" applyBorder="1" applyAlignment="1"/>
    <xf numFmtId="4" fontId="0" fillId="0" borderId="40" xfId="0" applyNumberFormat="1" applyFill="1" applyBorder="1" applyAlignment="1"/>
    <xf numFmtId="4" fontId="30" fillId="0" borderId="32" xfId="0" applyNumberFormat="1" applyFont="1" applyFill="1" applyBorder="1" applyAlignment="1" applyProtection="1">
      <alignment horizontal="center" vertical="top" wrapText="1"/>
    </xf>
    <xf numFmtId="4" fontId="30" fillId="0" borderId="12" xfId="0" applyNumberFormat="1" applyFont="1" applyFill="1" applyBorder="1" applyAlignment="1" applyProtection="1">
      <alignment horizontal="center" vertical="top" wrapText="1"/>
    </xf>
    <xf numFmtId="4" fontId="30" fillId="0" borderId="24" xfId="0" applyNumberFormat="1" applyFont="1" applyFill="1" applyBorder="1" applyAlignment="1" applyProtection="1">
      <alignment horizontal="center" vertical="top" wrapText="1"/>
    </xf>
    <xf numFmtId="4" fontId="30" fillId="0" borderId="40" xfId="0" applyNumberFormat="1" applyFont="1" applyFill="1" applyBorder="1" applyAlignment="1" applyProtection="1">
      <alignment horizontal="center" vertical="top" wrapText="1"/>
    </xf>
    <xf numFmtId="4" fontId="30" fillId="0" borderId="2" xfId="0" applyNumberFormat="1" applyFont="1" applyFill="1" applyBorder="1" applyAlignment="1" applyProtection="1">
      <alignment horizontal="center" vertical="top" wrapText="1"/>
      <protection locked="0"/>
    </xf>
    <xf numFmtId="4" fontId="30" fillId="0" borderId="38" xfId="0" applyNumberFormat="1" applyFont="1" applyFill="1" applyBorder="1" applyAlignment="1" applyProtection="1">
      <alignment horizontal="center" vertical="top" wrapText="1"/>
      <protection locked="0"/>
    </xf>
    <xf numFmtId="4" fontId="30" fillId="0" borderId="34" xfId="0" applyNumberFormat="1" applyFont="1" applyFill="1" applyBorder="1" applyAlignment="1" applyProtection="1">
      <alignment horizontal="center" vertical="top" wrapText="1"/>
      <protection locked="0"/>
    </xf>
    <xf numFmtId="4" fontId="30" fillId="0" borderId="12" xfId="0" applyNumberFormat="1" applyFont="1" applyFill="1" applyBorder="1" applyAlignment="1" applyProtection="1">
      <alignment horizontal="center" vertical="top" wrapText="1"/>
      <protection locked="0"/>
    </xf>
    <xf numFmtId="4" fontId="30" fillId="0" borderId="18" xfId="0" applyNumberFormat="1" applyFont="1" applyFill="1" applyBorder="1" applyAlignment="1" applyProtection="1">
      <alignment horizontal="center" vertical="top" wrapText="1"/>
    </xf>
    <xf numFmtId="4" fontId="30" fillId="0" borderId="23" xfId="0" applyNumberFormat="1" applyFont="1" applyFill="1" applyBorder="1" applyAlignment="1" applyProtection="1">
      <alignment horizontal="center" vertical="top" wrapText="1"/>
    </xf>
    <xf numFmtId="4" fontId="30" fillId="0" borderId="21" xfId="0" applyNumberFormat="1" applyFont="1" applyFill="1" applyBorder="1" applyAlignment="1" applyProtection="1">
      <alignment horizontal="center" vertical="top" wrapText="1"/>
      <protection locked="0"/>
    </xf>
    <xf numFmtId="4" fontId="32" fillId="0" borderId="21" xfId="0" applyNumberFormat="1" applyFont="1" applyFill="1" applyBorder="1" applyAlignment="1" applyProtection="1">
      <alignment horizontal="center" vertical="top" wrapText="1"/>
      <protection locked="0"/>
    </xf>
    <xf numFmtId="4" fontId="32" fillId="0" borderId="45" xfId="0" applyNumberFormat="1" applyFont="1" applyFill="1" applyBorder="1" applyAlignment="1" applyProtection="1">
      <alignment horizontal="center" vertical="top" wrapText="1"/>
      <protection locked="0"/>
    </xf>
    <xf numFmtId="4" fontId="30" fillId="0" borderId="45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Font="1" applyBorder="1" applyAlignment="1" applyProtection="1">
      <alignment vertical="top" wrapText="1"/>
      <protection locked="0"/>
    </xf>
    <xf numFmtId="0" fontId="34" fillId="0" borderId="0" xfId="0" applyFont="1" applyBorder="1" applyAlignment="1" applyProtection="1">
      <alignment horizontal="left" wrapText="1"/>
      <protection locked="0"/>
    </xf>
    <xf numFmtId="4" fontId="30" fillId="0" borderId="3" xfId="0" applyNumberFormat="1" applyFont="1" applyFill="1" applyBorder="1" applyAlignment="1" applyProtection="1">
      <alignment horizontal="center" vertical="top" wrapText="1"/>
      <protection locked="0"/>
    </xf>
    <xf numFmtId="4" fontId="30" fillId="0" borderId="6" xfId="0" applyNumberFormat="1" applyFont="1" applyFill="1" applyBorder="1" applyAlignment="1" applyProtection="1">
      <alignment horizontal="center" vertical="top" wrapText="1"/>
    </xf>
    <xf numFmtId="49" fontId="30" fillId="0" borderId="12" xfId="0" applyNumberFormat="1" applyFont="1" applyFill="1" applyBorder="1" applyAlignment="1" applyProtection="1">
      <alignment horizontal="center" vertical="top" wrapText="1"/>
      <protection locked="0"/>
    </xf>
    <xf numFmtId="0" fontId="30" fillId="0" borderId="6" xfId="0" applyFont="1" applyFill="1" applyBorder="1" applyAlignment="1" applyProtection="1">
      <alignment vertical="top" wrapText="1"/>
      <protection locked="0"/>
    </xf>
    <xf numFmtId="0" fontId="30" fillId="0" borderId="13" xfId="0" applyFont="1" applyFill="1" applyBorder="1" applyAlignment="1" applyProtection="1">
      <alignment vertical="top" wrapText="1"/>
      <protection locked="0"/>
    </xf>
    <xf numFmtId="4" fontId="30" fillId="0" borderId="7" xfId="0" applyNumberFormat="1" applyFont="1" applyFill="1" applyBorder="1" applyAlignment="1" applyProtection="1">
      <alignment horizontal="center" vertical="top" wrapText="1"/>
    </xf>
    <xf numFmtId="0" fontId="30" fillId="0" borderId="6" xfId="0" applyFont="1" applyFill="1" applyBorder="1" applyAlignment="1" applyProtection="1">
      <alignment horizontal="center" vertical="top" wrapText="1"/>
      <protection locked="0"/>
    </xf>
    <xf numFmtId="0" fontId="30" fillId="0" borderId="12" xfId="0" applyFont="1" applyFill="1" applyBorder="1" applyAlignment="1" applyProtection="1">
      <alignment horizontal="center" vertical="top" wrapText="1"/>
      <protection locked="0"/>
    </xf>
    <xf numFmtId="0" fontId="30" fillId="0" borderId="19" xfId="0" applyFont="1" applyFill="1" applyBorder="1" applyAlignment="1" applyProtection="1">
      <alignment horizontal="center" vertical="top" wrapText="1"/>
      <protection locked="0"/>
    </xf>
    <xf numFmtId="4" fontId="30" fillId="0" borderId="55" xfId="0" applyNumberFormat="1" applyFont="1" applyFill="1" applyBorder="1" applyAlignment="1" applyProtection="1">
      <alignment horizontal="center" vertical="top" wrapText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13" fillId="0" borderId="3" xfId="0" applyFont="1" applyFill="1" applyBorder="1" applyAlignment="1" applyProtection="1">
      <alignment horizontal="center" vertical="top" wrapText="1"/>
      <protection locked="0"/>
    </xf>
    <xf numFmtId="0" fontId="13" fillId="0" borderId="3" xfId="0" applyFont="1" applyFill="1" applyBorder="1" applyAlignment="1" applyProtection="1">
      <alignment horizontal="left" vertical="top" wrapText="1"/>
      <protection locked="0"/>
    </xf>
    <xf numFmtId="0" fontId="13" fillId="12" borderId="2" xfId="0" applyFont="1" applyFill="1" applyBorder="1" applyAlignment="1" applyProtection="1">
      <alignment horizontal="center" vertical="top" wrapText="1"/>
      <protection locked="0"/>
    </xf>
    <xf numFmtId="0" fontId="13" fillId="12" borderId="2" xfId="0" applyFont="1" applyFill="1" applyBorder="1" applyAlignment="1" applyProtection="1">
      <alignment horizontal="left" vertical="top" wrapText="1"/>
      <protection locked="0"/>
    </xf>
    <xf numFmtId="0" fontId="13" fillId="11" borderId="2" xfId="0" applyFont="1" applyFill="1" applyBorder="1" applyAlignment="1" applyProtection="1">
      <alignment horizontal="center" vertical="top" wrapText="1"/>
      <protection locked="0"/>
    </xf>
    <xf numFmtId="0" fontId="13" fillId="11" borderId="2" xfId="0" applyFont="1" applyFill="1" applyBorder="1" applyAlignment="1" applyProtection="1">
      <alignment horizontal="left" vertical="top" wrapText="1"/>
      <protection locked="0"/>
    </xf>
    <xf numFmtId="0" fontId="13" fillId="16" borderId="2" xfId="0" applyFont="1" applyFill="1" applyBorder="1" applyAlignment="1" applyProtection="1">
      <alignment horizontal="center" vertical="top" wrapText="1"/>
      <protection locked="0"/>
    </xf>
    <xf numFmtId="0" fontId="13" fillId="16" borderId="2" xfId="0" applyFont="1" applyFill="1" applyBorder="1" applyAlignment="1" applyProtection="1">
      <alignment horizontal="left" vertical="top" wrapText="1"/>
      <protection locked="0"/>
    </xf>
    <xf numFmtId="0" fontId="13" fillId="10" borderId="3" xfId="0" applyFont="1" applyFill="1" applyBorder="1" applyAlignment="1" applyProtection="1">
      <alignment horizontal="left" vertical="center" wrapText="1"/>
      <protection locked="0"/>
    </xf>
    <xf numFmtId="0" fontId="13" fillId="10" borderId="27" xfId="0" applyFont="1" applyFill="1" applyBorder="1" applyAlignment="1" applyProtection="1">
      <alignment horizontal="left" vertical="center" wrapText="1"/>
      <protection locked="0"/>
    </xf>
    <xf numFmtId="0" fontId="13" fillId="10" borderId="4" xfId="0" applyFont="1" applyFill="1" applyBorder="1" applyAlignment="1" applyProtection="1">
      <alignment horizontal="left" vertical="center" wrapText="1"/>
      <protection locked="0"/>
    </xf>
    <xf numFmtId="49" fontId="13" fillId="10" borderId="3" xfId="0" applyNumberFormat="1" applyFont="1" applyFill="1" applyBorder="1" applyAlignment="1" applyProtection="1">
      <alignment horizontal="center" vertical="center" wrapText="1"/>
      <protection locked="0"/>
    </xf>
    <xf numFmtId="49" fontId="13" fillId="10" borderId="27" xfId="0" applyNumberFormat="1" applyFont="1" applyFill="1" applyBorder="1" applyAlignment="1" applyProtection="1">
      <alignment horizontal="center" vertical="center" wrapText="1"/>
      <protection locked="0"/>
    </xf>
    <xf numFmtId="49" fontId="13" fillId="10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11" borderId="2" xfId="0" applyFont="1" applyFill="1" applyBorder="1" applyAlignment="1" applyProtection="1">
      <alignment vertical="top" wrapText="1"/>
      <protection locked="0"/>
    </xf>
    <xf numFmtId="49" fontId="13" fillId="11" borderId="2" xfId="0" applyNumberFormat="1" applyFont="1" applyFill="1" applyBorder="1" applyAlignment="1" applyProtection="1">
      <alignment horizontal="center" vertical="top" wrapText="1"/>
      <protection locked="0"/>
    </xf>
    <xf numFmtId="49" fontId="13" fillId="1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10" borderId="2" xfId="0" applyFont="1" applyFill="1" applyBorder="1" applyAlignment="1" applyProtection="1">
      <alignment horizontal="left" vertical="center" wrapText="1"/>
      <protection locked="0"/>
    </xf>
    <xf numFmtId="4" fontId="30" fillId="0" borderId="6" xfId="0" applyNumberFormat="1" applyFont="1" applyFill="1" applyBorder="1" applyAlignment="1" applyProtection="1">
      <alignment horizontal="center" vertical="top" wrapText="1"/>
      <protection locked="0"/>
    </xf>
    <xf numFmtId="4" fontId="30" fillId="0" borderId="19" xfId="0" applyNumberFormat="1" applyFont="1" applyFill="1" applyBorder="1" applyAlignment="1" applyProtection="1">
      <alignment horizontal="center" vertical="top" wrapText="1"/>
      <protection locked="0"/>
    </xf>
    <xf numFmtId="4" fontId="30" fillId="0" borderId="3" xfId="0" applyNumberFormat="1" applyFont="1" applyFill="1" applyBorder="1" applyAlignment="1" applyProtection="1">
      <alignment horizontal="center" vertical="top" wrapText="1"/>
      <protection locked="0"/>
    </xf>
    <xf numFmtId="4" fontId="30" fillId="0" borderId="36" xfId="0" applyNumberFormat="1" applyFont="1" applyFill="1" applyBorder="1" applyAlignment="1" applyProtection="1">
      <alignment horizontal="center" vertical="top" wrapText="1"/>
      <protection locked="0"/>
    </xf>
    <xf numFmtId="4" fontId="30" fillId="0" borderId="41" xfId="0" applyNumberFormat="1" applyFont="1" applyFill="1" applyBorder="1" applyAlignment="1" applyProtection="1">
      <alignment horizontal="center" vertical="top" wrapText="1"/>
    </xf>
    <xf numFmtId="4" fontId="0" fillId="0" borderId="40" xfId="0" applyNumberFormat="1" applyBorder="1" applyAlignment="1">
      <alignment horizontal="center" vertical="top" wrapText="1"/>
    </xf>
    <xf numFmtId="4" fontId="30" fillId="0" borderId="41" xfId="0" applyNumberFormat="1" applyFont="1" applyFill="1" applyBorder="1" applyAlignment="1" applyProtection="1">
      <alignment horizontal="center" vertical="top" wrapText="1"/>
      <protection locked="0"/>
    </xf>
    <xf numFmtId="4" fontId="0" fillId="0" borderId="40" xfId="0" applyNumberFormat="1" applyFill="1" applyBorder="1" applyAlignment="1"/>
    <xf numFmtId="4" fontId="30" fillId="0" borderId="14" xfId="0" applyNumberFormat="1" applyFont="1" applyFill="1" applyBorder="1" applyAlignment="1" applyProtection="1">
      <alignment horizontal="center" vertical="top" wrapText="1"/>
    </xf>
    <xf numFmtId="4" fontId="0" fillId="0" borderId="35" xfId="0" applyNumberFormat="1" applyFill="1" applyBorder="1" applyAlignment="1">
      <alignment horizontal="center" vertical="top" wrapText="1"/>
    </xf>
    <xf numFmtId="4" fontId="0" fillId="0" borderId="40" xfId="0" applyNumberFormat="1" applyFill="1" applyBorder="1" applyAlignment="1">
      <alignment horizontal="center" vertical="top" wrapText="1"/>
    </xf>
    <xf numFmtId="4" fontId="30" fillId="0" borderId="54" xfId="0" applyNumberFormat="1" applyFont="1" applyFill="1" applyBorder="1" applyAlignment="1" applyProtection="1">
      <alignment horizontal="center" vertical="top" wrapText="1"/>
    </xf>
    <xf numFmtId="4" fontId="0" fillId="0" borderId="28" xfId="0" applyNumberFormat="1" applyFill="1" applyBorder="1" applyAlignment="1">
      <alignment horizontal="center" vertical="top" wrapText="1"/>
    </xf>
    <xf numFmtId="4" fontId="0" fillId="0" borderId="19" xfId="0" applyNumberFormat="1" applyFill="1" applyBorder="1" applyAlignment="1">
      <alignment horizontal="center" vertical="top" wrapText="1"/>
    </xf>
    <xf numFmtId="4" fontId="30" fillId="0" borderId="37" xfId="0" applyNumberFormat="1" applyFont="1" applyFill="1" applyBorder="1" applyAlignment="1" applyProtection="1">
      <alignment horizontal="center" vertical="top" wrapText="1"/>
    </xf>
    <xf numFmtId="4" fontId="0" fillId="0" borderId="19" xfId="0" applyNumberFormat="1" applyFill="1" applyBorder="1" applyAlignment="1"/>
    <xf numFmtId="4" fontId="30" fillId="0" borderId="14" xfId="0" applyNumberFormat="1" applyFont="1" applyFill="1" applyBorder="1" applyAlignment="1" applyProtection="1">
      <alignment horizontal="center" vertical="top" wrapText="1"/>
      <protection locked="0"/>
    </xf>
    <xf numFmtId="4" fontId="30" fillId="0" borderId="6" xfId="0" applyNumberFormat="1" applyFont="1" applyFill="1" applyBorder="1" applyAlignment="1" applyProtection="1">
      <alignment horizontal="center" vertical="top" wrapText="1"/>
    </xf>
    <xf numFmtId="4" fontId="30" fillId="0" borderId="19" xfId="0" applyNumberFormat="1" applyFont="1" applyFill="1" applyBorder="1" applyAlignment="1" applyProtection="1">
      <alignment horizontal="center" vertical="top" wrapText="1"/>
    </xf>
    <xf numFmtId="4" fontId="30" fillId="0" borderId="3" xfId="0" applyNumberFormat="1" applyFont="1" applyFill="1" applyBorder="1" applyAlignment="1" applyProtection="1">
      <alignment horizontal="center" vertical="top" wrapText="1"/>
    </xf>
    <xf numFmtId="4" fontId="30" fillId="0" borderId="36" xfId="0" applyNumberFormat="1" applyFont="1" applyFill="1" applyBorder="1" applyAlignment="1" applyProtection="1">
      <alignment horizontal="center" vertical="top" wrapText="1"/>
    </xf>
    <xf numFmtId="4" fontId="30" fillId="0" borderId="12" xfId="0" applyNumberFormat="1" applyFont="1" applyFill="1" applyBorder="1" applyAlignment="1" applyProtection="1">
      <alignment horizontal="center" vertical="top" wrapText="1"/>
    </xf>
    <xf numFmtId="4" fontId="0" fillId="0" borderId="36" xfId="0" applyNumberFormat="1" applyFill="1" applyBorder="1" applyAlignment="1">
      <alignment horizontal="center" vertical="top" wrapText="1"/>
    </xf>
    <xf numFmtId="4" fontId="0" fillId="0" borderId="19" xfId="0" applyNumberFormat="1" applyBorder="1" applyAlignment="1">
      <alignment horizontal="center" vertical="top" wrapText="1"/>
    </xf>
    <xf numFmtId="4" fontId="30" fillId="0" borderId="24" xfId="0" applyNumberFormat="1" applyFont="1" applyFill="1" applyBorder="1" applyAlignment="1" applyProtection="1">
      <alignment horizontal="center" vertical="top" wrapText="1"/>
    </xf>
    <xf numFmtId="4" fontId="0" fillId="0" borderId="25" xfId="0" applyNumberFormat="1" applyFill="1" applyBorder="1" applyAlignment="1">
      <alignment horizontal="center" vertical="top" wrapText="1"/>
    </xf>
    <xf numFmtId="4" fontId="30" fillId="0" borderId="17" xfId="0" applyNumberFormat="1" applyFont="1" applyFill="1" applyBorder="1" applyAlignment="1" applyProtection="1">
      <alignment horizontal="center" vertical="top" wrapText="1"/>
    </xf>
    <xf numFmtId="4" fontId="0" fillId="0" borderId="49" xfId="0" applyNumberFormat="1" applyFill="1" applyBorder="1" applyAlignment="1">
      <alignment horizontal="center" vertical="top" wrapText="1"/>
    </xf>
    <xf numFmtId="0" fontId="35" fillId="0" borderId="0" xfId="0" applyFont="1" applyFill="1" applyBorder="1" applyAlignment="1" applyProtection="1">
      <alignment horizontal="center"/>
      <protection locked="0"/>
    </xf>
    <xf numFmtId="0" fontId="34" fillId="0" borderId="0" xfId="0" applyFont="1" applyAlignment="1">
      <alignment horizontal="center"/>
    </xf>
    <xf numFmtId="49" fontId="30" fillId="0" borderId="15" xfId="0" applyNumberFormat="1" applyFont="1" applyFill="1" applyBorder="1" applyAlignment="1" applyProtection="1">
      <alignment horizontal="center" vertical="top" wrapText="1"/>
      <protection locked="0"/>
    </xf>
    <xf numFmtId="49" fontId="30" fillId="0" borderId="22" xfId="0" applyNumberFormat="1" applyFont="1" applyFill="1" applyBorder="1" applyAlignment="1" applyProtection="1">
      <alignment horizontal="center" vertical="top" wrapText="1"/>
      <protection locked="0"/>
    </xf>
    <xf numFmtId="0" fontId="30" fillId="0" borderId="20" xfId="0" applyFont="1" applyFill="1" applyBorder="1" applyAlignment="1" applyProtection="1">
      <alignment vertical="top" wrapText="1"/>
      <protection locked="0"/>
    </xf>
    <xf numFmtId="0" fontId="30" fillId="0" borderId="23" xfId="0" applyFont="1" applyFill="1" applyBorder="1" applyAlignment="1" applyProtection="1">
      <alignment vertical="top" wrapText="1"/>
      <protection locked="0"/>
    </xf>
    <xf numFmtId="0" fontId="30" fillId="0" borderId="30" xfId="0" applyFont="1" applyFill="1" applyBorder="1" applyAlignment="1" applyProtection="1">
      <alignment vertical="top" wrapText="1"/>
      <protection locked="0"/>
    </xf>
    <xf numFmtId="49" fontId="30" fillId="0" borderId="1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Fill="1" applyBorder="1" applyAlignment="1">
      <alignment horizontal="center" vertical="top" wrapText="1"/>
    </xf>
    <xf numFmtId="0" fontId="30" fillId="0" borderId="12" xfId="0" applyFont="1" applyFill="1" applyBorder="1" applyAlignment="1" applyProtection="1">
      <alignment horizontal="left" vertical="top" wrapText="1"/>
      <protection locked="0"/>
    </xf>
    <xf numFmtId="0" fontId="0" fillId="0" borderId="19" xfId="0" applyFill="1" applyBorder="1" applyAlignment="1">
      <alignment vertical="top" wrapText="1"/>
    </xf>
    <xf numFmtId="0" fontId="30" fillId="0" borderId="24" xfId="0" applyFont="1" applyFill="1" applyBorder="1" applyAlignment="1" applyProtection="1">
      <alignment vertical="top" wrapText="1"/>
      <protection locked="0"/>
    </xf>
    <xf numFmtId="0" fontId="0" fillId="0" borderId="51" xfId="0" applyFill="1" applyBorder="1" applyAlignment="1">
      <alignment vertical="top" wrapText="1"/>
    </xf>
    <xf numFmtId="49" fontId="30" fillId="0" borderId="42" xfId="0" applyNumberFormat="1" applyFont="1" applyFill="1" applyBorder="1" applyAlignment="1" applyProtection="1">
      <alignment horizontal="center" vertical="top" wrapText="1"/>
      <protection locked="0"/>
    </xf>
    <xf numFmtId="49" fontId="30" fillId="0" borderId="26" xfId="0" applyNumberFormat="1" applyFont="1" applyFill="1" applyBorder="1" applyAlignment="1" applyProtection="1">
      <alignment horizontal="center" vertical="top" wrapText="1"/>
      <protection locked="0"/>
    </xf>
    <xf numFmtId="0" fontId="30" fillId="0" borderId="11" xfId="0" applyFont="1" applyFill="1" applyBorder="1" applyAlignment="1" applyProtection="1">
      <alignment vertical="top" wrapText="1"/>
      <protection locked="0"/>
    </xf>
    <xf numFmtId="0" fontId="30" fillId="0" borderId="43" xfId="0" applyFont="1" applyFill="1" applyBorder="1" applyAlignment="1" applyProtection="1">
      <alignment vertical="top" wrapText="1"/>
      <protection locked="0"/>
    </xf>
    <xf numFmtId="0" fontId="30" fillId="0" borderId="44" xfId="0" applyFont="1" applyFill="1" applyBorder="1" applyAlignment="1" applyProtection="1">
      <alignment vertical="top" wrapText="1"/>
      <protection locked="0"/>
    </xf>
    <xf numFmtId="0" fontId="35" fillId="0" borderId="0" xfId="0" applyFont="1" applyBorder="1" applyAlignment="1" applyProtection="1">
      <alignment horizontal="center" vertical="top" wrapText="1"/>
      <protection locked="0"/>
    </xf>
    <xf numFmtId="0" fontId="35" fillId="0" borderId="0" xfId="0" applyFont="1" applyFill="1" applyBorder="1" applyAlignment="1" applyProtection="1">
      <alignment horizontal="center" vertical="top" wrapText="1"/>
      <protection locked="0"/>
    </xf>
    <xf numFmtId="0" fontId="30" fillId="0" borderId="9" xfId="0" applyFont="1" applyFill="1" applyBorder="1" applyAlignment="1" applyProtection="1">
      <alignment horizontal="center" vertical="top" wrapText="1"/>
      <protection locked="0"/>
    </xf>
    <xf numFmtId="0" fontId="30" fillId="0" borderId="10" xfId="0" applyFont="1" applyFill="1" applyBorder="1" applyAlignment="1" applyProtection="1">
      <alignment horizontal="center" vertical="top" wrapText="1"/>
      <protection locked="0"/>
    </xf>
    <xf numFmtId="0" fontId="30" fillId="0" borderId="11" xfId="0" applyFont="1" applyFill="1" applyBorder="1" applyAlignment="1" applyProtection="1">
      <alignment horizontal="center" vertical="top" wrapText="1"/>
      <protection locked="0"/>
    </xf>
    <xf numFmtId="0" fontId="31" fillId="0" borderId="8" xfId="0" applyFont="1" applyFill="1" applyBorder="1" applyAlignment="1" applyProtection="1">
      <alignment horizontal="center" vertical="top" wrapText="1"/>
      <protection locked="0"/>
    </xf>
    <xf numFmtId="0" fontId="31" fillId="0" borderId="3" xfId="0" applyFont="1" applyFill="1" applyBorder="1" applyAlignment="1" applyProtection="1">
      <alignment horizontal="center" vertical="top" wrapText="1"/>
      <protection locked="0"/>
    </xf>
    <xf numFmtId="0" fontId="31" fillId="0" borderId="34" xfId="0" applyFont="1" applyFill="1" applyBorder="1" applyAlignment="1" applyProtection="1">
      <alignment horizontal="center" vertical="top" wrapText="1"/>
      <protection locked="0"/>
    </xf>
    <xf numFmtId="0" fontId="30" fillId="0" borderId="41" xfId="0" applyFont="1" applyFill="1" applyBorder="1" applyAlignment="1" applyProtection="1">
      <alignment horizontal="left" vertical="top" wrapText="1"/>
      <protection locked="0"/>
    </xf>
    <xf numFmtId="0" fontId="30" fillId="0" borderId="37" xfId="0" applyFont="1" applyFill="1" applyBorder="1" applyAlignment="1" applyProtection="1">
      <alignment horizontal="left" vertical="top" wrapText="1"/>
      <protection locked="0"/>
    </xf>
    <xf numFmtId="0" fontId="30" fillId="0" borderId="6" xfId="0" applyFont="1" applyFill="1" applyBorder="1" applyAlignment="1" applyProtection="1">
      <alignment horizontal="center" vertical="top" wrapText="1"/>
      <protection locked="0"/>
    </xf>
    <xf numFmtId="0" fontId="30" fillId="0" borderId="12" xfId="0" applyFont="1" applyFill="1" applyBorder="1" applyAlignment="1" applyProtection="1">
      <alignment horizontal="center" vertical="top" wrapText="1"/>
      <protection locked="0"/>
    </xf>
    <xf numFmtId="0" fontId="30" fillId="0" borderId="19" xfId="0" applyFont="1" applyFill="1" applyBorder="1" applyAlignment="1" applyProtection="1">
      <alignment horizontal="center" vertical="top" wrapText="1"/>
      <protection locked="0"/>
    </xf>
    <xf numFmtId="0" fontId="30" fillId="0" borderId="52" xfId="0" applyFont="1" applyFill="1" applyBorder="1" applyAlignment="1" applyProtection="1">
      <alignment horizontal="center" vertical="top" wrapText="1"/>
      <protection locked="0"/>
    </xf>
    <xf numFmtId="0" fontId="30" fillId="0" borderId="18" xfId="0" applyFont="1" applyFill="1" applyBorder="1" applyAlignment="1" applyProtection="1">
      <alignment horizontal="center" vertical="top" wrapText="1"/>
      <protection locked="0"/>
    </xf>
    <xf numFmtId="0" fontId="30" fillId="0" borderId="49" xfId="0" applyFont="1" applyFill="1" applyBorder="1" applyAlignment="1" applyProtection="1">
      <alignment horizontal="center" vertical="top" wrapText="1"/>
      <protection locked="0"/>
    </xf>
    <xf numFmtId="49" fontId="30" fillId="0" borderId="19" xfId="0" applyNumberFormat="1" applyFont="1" applyFill="1" applyBorder="1" applyAlignment="1" applyProtection="1">
      <alignment horizontal="center" vertical="top" wrapText="1"/>
      <protection locked="0"/>
    </xf>
    <xf numFmtId="49" fontId="30" fillId="0" borderId="6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Fill="1" applyBorder="1" applyAlignment="1">
      <alignment vertical="top" wrapText="1"/>
    </xf>
    <xf numFmtId="0" fontId="30" fillId="0" borderId="6" xfId="0" applyFont="1" applyFill="1" applyBorder="1" applyAlignment="1" applyProtection="1">
      <alignment vertical="top" wrapText="1"/>
      <protection locked="0"/>
    </xf>
    <xf numFmtId="0" fontId="25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19" xfId="0" applyFill="1" applyBorder="1" applyAlignment="1">
      <alignment horizontal="center" vertical="top" wrapText="1"/>
    </xf>
    <xf numFmtId="0" fontId="30" fillId="0" borderId="6" xfId="0" applyFont="1" applyFill="1" applyBorder="1" applyAlignment="1" applyProtection="1">
      <alignment horizontal="left" vertical="top" wrapText="1"/>
      <protection locked="0"/>
    </xf>
    <xf numFmtId="0" fontId="0" fillId="0" borderId="12" xfId="0" applyFill="1" applyBorder="1" applyAlignment="1">
      <alignment horizontal="left" vertical="top" wrapText="1"/>
    </xf>
    <xf numFmtId="0" fontId="0" fillId="0" borderId="37" xfId="0" applyFill="1" applyBorder="1" applyAlignment="1">
      <alignment horizontal="left" vertical="top" wrapText="1"/>
    </xf>
    <xf numFmtId="0" fontId="0" fillId="0" borderId="40" xfId="0" applyFill="1" applyBorder="1" applyAlignment="1">
      <alignment horizontal="left" vertical="top" wrapText="1"/>
    </xf>
    <xf numFmtId="49" fontId="30" fillId="0" borderId="16" xfId="0" applyNumberFormat="1" applyFont="1" applyFill="1" applyBorder="1" applyAlignment="1" applyProtection="1">
      <alignment horizontal="center" vertical="top" wrapText="1"/>
      <protection locked="0"/>
    </xf>
    <xf numFmtId="0" fontId="30" fillId="0" borderId="31" xfId="0" applyFont="1" applyFill="1" applyBorder="1" applyAlignment="1" applyProtection="1">
      <alignment vertical="top" wrapText="1"/>
      <protection locked="0"/>
    </xf>
    <xf numFmtId="0" fontId="30" fillId="0" borderId="37" xfId="0" applyFont="1" applyFill="1" applyBorder="1" applyAlignment="1" applyProtection="1">
      <alignment vertical="top" wrapText="1"/>
      <protection locked="0"/>
    </xf>
    <xf numFmtId="0" fontId="0" fillId="0" borderId="37" xfId="0" applyFill="1" applyBorder="1" applyAlignment="1">
      <alignment vertical="top" wrapText="1"/>
    </xf>
    <xf numFmtId="0" fontId="0" fillId="0" borderId="15" xfId="0" applyFill="1" applyBorder="1" applyAlignment="1">
      <alignment horizontal="center" vertical="top" wrapText="1"/>
    </xf>
    <xf numFmtId="0" fontId="30" fillId="0" borderId="47" xfId="0" applyFont="1" applyFill="1" applyBorder="1" applyAlignment="1" applyProtection="1">
      <alignment vertical="top" wrapText="1"/>
      <protection locked="0"/>
    </xf>
    <xf numFmtId="0" fontId="30" fillId="0" borderId="13" xfId="0" applyFont="1" applyFill="1" applyBorder="1" applyAlignment="1" applyProtection="1">
      <alignment vertical="top" wrapText="1"/>
      <protection locked="0"/>
    </xf>
    <xf numFmtId="0" fontId="0" fillId="0" borderId="48" xfId="0" applyFill="1" applyBorder="1" applyAlignment="1">
      <alignment vertical="top" wrapText="1"/>
    </xf>
    <xf numFmtId="0" fontId="30" fillId="0" borderId="50" xfId="0" applyFont="1" applyFill="1" applyBorder="1" applyAlignment="1" applyProtection="1">
      <alignment vertical="top" wrapText="1"/>
      <protection locked="0"/>
    </xf>
    <xf numFmtId="49" fontId="32" fillId="0" borderId="6" xfId="0" applyNumberFormat="1" applyFont="1" applyFill="1" applyBorder="1" applyAlignment="1" applyProtection="1">
      <alignment horizontal="center" vertical="top" wrapText="1"/>
      <protection locked="0"/>
    </xf>
    <xf numFmtId="0" fontId="23" fillId="0" borderId="12" xfId="0" applyFont="1" applyFill="1" applyBorder="1" applyAlignment="1">
      <alignment horizontal="center" vertical="top" wrapText="1"/>
    </xf>
    <xf numFmtId="0" fontId="23" fillId="0" borderId="19" xfId="0" applyFont="1" applyFill="1" applyBorder="1" applyAlignment="1">
      <alignment horizontal="center" vertical="top" wrapText="1"/>
    </xf>
    <xf numFmtId="0" fontId="32" fillId="0" borderId="6" xfId="0" applyFont="1" applyFill="1" applyBorder="1" applyAlignment="1" applyProtection="1">
      <alignment vertical="top" wrapText="1"/>
      <protection locked="0"/>
    </xf>
    <xf numFmtId="0" fontId="23" fillId="0" borderId="12" xfId="0" applyFont="1" applyFill="1" applyBorder="1" applyAlignment="1">
      <alignment vertical="top" wrapText="1"/>
    </xf>
    <xf numFmtId="0" fontId="23" fillId="0" borderId="19" xfId="0" applyFont="1" applyFill="1" applyBorder="1" applyAlignment="1">
      <alignment vertical="top" wrapText="1"/>
    </xf>
    <xf numFmtId="0" fontId="0" fillId="0" borderId="40" xfId="0" applyFill="1" applyBorder="1" applyAlignment="1">
      <alignment vertical="top" wrapText="1"/>
    </xf>
    <xf numFmtId="0" fontId="32" fillId="0" borderId="12" xfId="0" applyFont="1" applyFill="1" applyBorder="1" applyAlignment="1">
      <alignment vertical="top" wrapText="1"/>
    </xf>
    <xf numFmtId="49" fontId="32" fillId="0" borderId="12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Font="1" applyFill="1" applyAlignment="1">
      <alignment horizontal="center"/>
    </xf>
    <xf numFmtId="0" fontId="37" fillId="0" borderId="0" xfId="0" applyFont="1" applyFill="1" applyAlignment="1">
      <alignment horizontal="left"/>
    </xf>
    <xf numFmtId="0" fontId="36" fillId="0" borderId="0" xfId="0" applyFont="1" applyFill="1" applyAlignment="1">
      <alignment horizontal="left"/>
    </xf>
    <xf numFmtId="0" fontId="34" fillId="0" borderId="0" xfId="0" applyFont="1" applyBorder="1" applyAlignment="1" applyProtection="1">
      <alignment horizontal="left" vertical="top" wrapText="1"/>
      <protection locked="0"/>
    </xf>
    <xf numFmtId="0" fontId="34" fillId="0" borderId="0" xfId="0" applyFont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 applyProtection="1">
      <alignment horizontal="left" wrapText="1"/>
      <protection locked="0"/>
    </xf>
    <xf numFmtId="4" fontId="30" fillId="0" borderId="7" xfId="0" applyNumberFormat="1" applyFont="1" applyFill="1" applyBorder="1" applyAlignment="1" applyProtection="1">
      <alignment horizontal="center" vertical="top" wrapText="1"/>
      <protection locked="0"/>
    </xf>
    <xf numFmtId="4" fontId="30" fillId="0" borderId="21" xfId="0" applyNumberFormat="1" applyFont="1" applyFill="1" applyBorder="1" applyAlignment="1" applyProtection="1">
      <alignment horizontal="center" vertical="top" wrapText="1"/>
      <protection locked="0"/>
    </xf>
    <xf numFmtId="4" fontId="30" fillId="0" borderId="17" xfId="0" applyNumberFormat="1" applyFont="1" applyFill="1" applyBorder="1" applyAlignment="1" applyProtection="1">
      <alignment horizontal="center" vertical="top" wrapText="1"/>
      <protection locked="0"/>
    </xf>
    <xf numFmtId="0" fontId="20" fillId="0" borderId="5" xfId="0" applyFont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2" fontId="21" fillId="0" borderId="5" xfId="0" applyNumberFormat="1" applyFont="1" applyFill="1" applyBorder="1" applyAlignment="1">
      <alignment horizontal="center" vertical="center" wrapText="1"/>
    </xf>
    <xf numFmtId="2" fontId="21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30" fillId="0" borderId="40" xfId="0" applyFont="1" applyFill="1" applyBorder="1" applyAlignment="1" applyProtection="1">
      <alignment horizontal="left" vertical="top" wrapText="1"/>
      <protection locked="0"/>
    </xf>
    <xf numFmtId="49" fontId="30" fillId="0" borderId="19" xfId="0" applyNumberFormat="1" applyFont="1" applyFill="1" applyBorder="1" applyAlignment="1" applyProtection="1">
      <alignment vertical="top" wrapText="1"/>
      <protection locked="0"/>
    </xf>
    <xf numFmtId="0" fontId="30" fillId="0" borderId="6" xfId="0" applyFont="1" applyFill="1" applyBorder="1" applyAlignment="1" applyProtection="1">
      <alignment horizontal="left" vertical="center" wrapText="1"/>
      <protection locked="0"/>
    </xf>
    <xf numFmtId="0" fontId="30" fillId="0" borderId="12" xfId="0" applyFont="1" applyFill="1" applyBorder="1" applyAlignment="1" applyProtection="1">
      <alignment horizontal="left" vertical="center" wrapText="1"/>
      <protection locked="0"/>
    </xf>
    <xf numFmtId="0" fontId="30" fillId="0" borderId="19" xfId="0" applyFont="1" applyFill="1" applyBorder="1" applyAlignment="1" applyProtection="1">
      <alignment horizontal="left" vertical="center" wrapText="1"/>
      <protection locked="0"/>
    </xf>
    <xf numFmtId="49" fontId="30" fillId="0" borderId="12" xfId="0" applyNumberFormat="1" applyFont="1" applyFill="1" applyBorder="1" applyAlignment="1" applyProtection="1">
      <alignment vertical="top" wrapText="1"/>
      <protection locked="0"/>
    </xf>
    <xf numFmtId="0" fontId="30" fillId="0" borderId="0" xfId="0" applyFont="1" applyFill="1" applyBorder="1" applyAlignment="1" applyProtection="1">
      <alignment vertical="top" wrapText="1"/>
      <protection locked="0"/>
    </xf>
    <xf numFmtId="4" fontId="0" fillId="0" borderId="19" xfId="0" applyNumberFormat="1" applyFill="1" applyBorder="1" applyAlignment="1">
      <alignment vertical="top" wrapText="1"/>
    </xf>
    <xf numFmtId="4" fontId="30" fillId="0" borderId="19" xfId="0" applyNumberFormat="1" applyFont="1" applyFill="1" applyBorder="1" applyAlignment="1" applyProtection="1">
      <alignment vertical="top" wrapText="1"/>
      <protection locked="0"/>
    </xf>
    <xf numFmtId="4" fontId="30" fillId="0" borderId="21" xfId="0" applyNumberFormat="1" applyFont="1" applyFill="1" applyBorder="1" applyAlignment="1" applyProtection="1">
      <alignment vertical="top" wrapText="1"/>
    </xf>
    <xf numFmtId="4" fontId="30" fillId="0" borderId="5" xfId="0" applyNumberFormat="1" applyFont="1" applyFill="1" applyBorder="1" applyAlignment="1" applyProtection="1">
      <alignment horizontal="center" vertical="center" wrapText="1"/>
    </xf>
    <xf numFmtId="4" fontId="3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45" xfId="0" applyNumberFormat="1" applyFont="1" applyFill="1" applyBorder="1" applyAlignment="1" applyProtection="1">
      <alignment horizontal="center" vertical="center" wrapText="1"/>
    </xf>
    <xf numFmtId="4" fontId="30" fillId="0" borderId="19" xfId="0" applyNumberFormat="1" applyFont="1" applyFill="1" applyBorder="1" applyAlignment="1" applyProtection="1">
      <alignment horizontal="center" vertical="center" wrapText="1"/>
    </xf>
    <xf numFmtId="4" fontId="0" fillId="0" borderId="19" xfId="0" applyNumberFormat="1" applyFill="1" applyBorder="1" applyAlignment="1">
      <alignment horizontal="center" vertical="center"/>
    </xf>
    <xf numFmtId="4" fontId="0" fillId="0" borderId="40" xfId="0" applyNumberFormat="1" applyFill="1" applyBorder="1" applyAlignment="1">
      <alignment horizontal="center" vertical="center"/>
    </xf>
    <xf numFmtId="4" fontId="30" fillId="0" borderId="56" xfId="0" applyNumberFormat="1" applyFont="1" applyFill="1" applyBorder="1" applyAlignment="1" applyProtection="1">
      <alignment horizontal="center" vertical="center" wrapText="1"/>
    </xf>
  </cellXfs>
  <cellStyles count="18">
    <cellStyle name="Accent 1 1" xfId="1"/>
    <cellStyle name="Accent 2 1" xfId="2"/>
    <cellStyle name="Accent 3 1" xfId="3"/>
    <cellStyle name="Accent 4" xfId="4"/>
    <cellStyle name="Bad 1" xfId="5"/>
    <cellStyle name="Error 1" xfId="6"/>
    <cellStyle name="Footnote 1" xfId="7"/>
    <cellStyle name="Good 1" xfId="8"/>
    <cellStyle name="Heading 1 1" xfId="9"/>
    <cellStyle name="Heading 2 1" xfId="10"/>
    <cellStyle name="Heading 3" xfId="11"/>
    <cellStyle name="Hyperlink 1" xfId="12"/>
    <cellStyle name="Neutral 1" xfId="13"/>
    <cellStyle name="Note 1" xfId="14"/>
    <cellStyle name="Status 1" xfId="15"/>
    <cellStyle name="Text 1" xfId="16"/>
    <cellStyle name="Warning 1" xfId="17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EE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5822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2124075</xdr:colOff>
      <xdr:row>133</xdr:row>
      <xdr:rowOff>9525</xdr:rowOff>
    </xdr:from>
    <xdr:to>
      <xdr:col>3</xdr:col>
      <xdr:colOff>285750</xdr:colOff>
      <xdr:row>133</xdr:row>
      <xdr:rowOff>9525</xdr:rowOff>
    </xdr:to>
    <xdr:sp macro="" textlink="">
      <xdr:nvSpPr>
        <xdr:cNvPr id="56188" name="Line 1"/>
        <xdr:cNvSpPr>
          <a:spLocks noChangeShapeType="1"/>
        </xdr:cNvSpPr>
      </xdr:nvSpPr>
      <xdr:spPr bwMode="auto">
        <a:xfrm>
          <a:off x="7705725" y="36175950"/>
          <a:ext cx="13239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209550</xdr:colOff>
      <xdr:row>133</xdr:row>
      <xdr:rowOff>9525</xdr:rowOff>
    </xdr:from>
    <xdr:to>
      <xdr:col>3</xdr:col>
      <xdr:colOff>1285875</xdr:colOff>
      <xdr:row>133</xdr:row>
      <xdr:rowOff>9525</xdr:rowOff>
    </xdr:to>
    <xdr:sp macro="" textlink="">
      <xdr:nvSpPr>
        <xdr:cNvPr id="56189" name="Line 1"/>
        <xdr:cNvSpPr>
          <a:spLocks noChangeShapeType="1"/>
        </xdr:cNvSpPr>
      </xdr:nvSpPr>
      <xdr:spPr bwMode="auto">
        <a:xfrm>
          <a:off x="8953500" y="3617595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142875</xdr:colOff>
      <xdr:row>133</xdr:row>
      <xdr:rowOff>9525</xdr:rowOff>
    </xdr:from>
    <xdr:to>
      <xdr:col>14</xdr:col>
      <xdr:colOff>714375</xdr:colOff>
      <xdr:row>133</xdr:row>
      <xdr:rowOff>9525</xdr:rowOff>
    </xdr:to>
    <xdr:sp macro="" textlink="">
      <xdr:nvSpPr>
        <xdr:cNvPr id="56190" name="Line 1"/>
        <xdr:cNvSpPr>
          <a:spLocks noChangeShapeType="1"/>
        </xdr:cNvSpPr>
      </xdr:nvSpPr>
      <xdr:spPr bwMode="auto">
        <a:xfrm>
          <a:off x="18192750" y="3617595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94</xdr:row>
      <xdr:rowOff>142875</xdr:rowOff>
    </xdr:from>
    <xdr:to>
      <xdr:col>2</xdr:col>
      <xdr:colOff>2409825</xdr:colOff>
      <xdr:row>94</xdr:row>
      <xdr:rowOff>142875</xdr:rowOff>
    </xdr:to>
    <xdr:sp macro="" textlink="">
      <xdr:nvSpPr>
        <xdr:cNvPr id="56191" name="Line 1"/>
        <xdr:cNvSpPr>
          <a:spLocks noChangeShapeType="1"/>
        </xdr:cNvSpPr>
      </xdr:nvSpPr>
      <xdr:spPr bwMode="auto">
        <a:xfrm>
          <a:off x="7419975" y="2927985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94</xdr:row>
      <xdr:rowOff>85725</xdr:rowOff>
    </xdr:from>
    <xdr:to>
      <xdr:col>2</xdr:col>
      <xdr:colOff>2409825</xdr:colOff>
      <xdr:row>94</xdr:row>
      <xdr:rowOff>85725</xdr:rowOff>
    </xdr:to>
    <xdr:sp macro="" textlink="">
      <xdr:nvSpPr>
        <xdr:cNvPr id="56192" name="Line 1"/>
        <xdr:cNvSpPr>
          <a:spLocks noChangeShapeType="1"/>
        </xdr:cNvSpPr>
      </xdr:nvSpPr>
      <xdr:spPr bwMode="auto">
        <a:xfrm>
          <a:off x="7419975" y="2922270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94</xdr:row>
      <xdr:rowOff>142875</xdr:rowOff>
    </xdr:from>
    <xdr:to>
      <xdr:col>2</xdr:col>
      <xdr:colOff>2409825</xdr:colOff>
      <xdr:row>94</xdr:row>
      <xdr:rowOff>142875</xdr:rowOff>
    </xdr:to>
    <xdr:sp macro="" textlink="">
      <xdr:nvSpPr>
        <xdr:cNvPr id="56193" name="Line 1"/>
        <xdr:cNvSpPr>
          <a:spLocks noChangeShapeType="1"/>
        </xdr:cNvSpPr>
      </xdr:nvSpPr>
      <xdr:spPr bwMode="auto">
        <a:xfrm>
          <a:off x="7419975" y="2927985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94</xdr:row>
      <xdr:rowOff>85725</xdr:rowOff>
    </xdr:from>
    <xdr:to>
      <xdr:col>2</xdr:col>
      <xdr:colOff>2409825</xdr:colOff>
      <xdr:row>94</xdr:row>
      <xdr:rowOff>85725</xdr:rowOff>
    </xdr:to>
    <xdr:sp macro="" textlink="">
      <xdr:nvSpPr>
        <xdr:cNvPr id="56194" name="Line 1"/>
        <xdr:cNvSpPr>
          <a:spLocks noChangeShapeType="1"/>
        </xdr:cNvSpPr>
      </xdr:nvSpPr>
      <xdr:spPr bwMode="auto">
        <a:xfrm>
          <a:off x="7419975" y="2922270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94</xdr:row>
      <xdr:rowOff>142875</xdr:rowOff>
    </xdr:from>
    <xdr:to>
      <xdr:col>2</xdr:col>
      <xdr:colOff>2390775</xdr:colOff>
      <xdr:row>94</xdr:row>
      <xdr:rowOff>142875</xdr:rowOff>
    </xdr:to>
    <xdr:sp macro="" textlink="">
      <xdr:nvSpPr>
        <xdr:cNvPr id="56195" name="Line 1"/>
        <xdr:cNvSpPr>
          <a:spLocks noChangeShapeType="1"/>
        </xdr:cNvSpPr>
      </xdr:nvSpPr>
      <xdr:spPr bwMode="auto">
        <a:xfrm>
          <a:off x="7419975" y="29279850"/>
          <a:ext cx="552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94</xdr:row>
      <xdr:rowOff>85725</xdr:rowOff>
    </xdr:from>
    <xdr:to>
      <xdr:col>2</xdr:col>
      <xdr:colOff>2390775</xdr:colOff>
      <xdr:row>94</xdr:row>
      <xdr:rowOff>85725</xdr:rowOff>
    </xdr:to>
    <xdr:sp macro="" textlink="">
      <xdr:nvSpPr>
        <xdr:cNvPr id="56196" name="Line 1"/>
        <xdr:cNvSpPr>
          <a:spLocks noChangeShapeType="1"/>
        </xdr:cNvSpPr>
      </xdr:nvSpPr>
      <xdr:spPr bwMode="auto">
        <a:xfrm>
          <a:off x="7419975" y="29222700"/>
          <a:ext cx="552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133</xdr:row>
      <xdr:rowOff>9525</xdr:rowOff>
    </xdr:from>
    <xdr:to>
      <xdr:col>14</xdr:col>
      <xdr:colOff>447675</xdr:colOff>
      <xdr:row>133</xdr:row>
      <xdr:rowOff>9525</xdr:rowOff>
    </xdr:to>
    <xdr:sp macro="" textlink="">
      <xdr:nvSpPr>
        <xdr:cNvPr id="5619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5619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56199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200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201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56202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203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204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131</xdr:row>
      <xdr:rowOff>9525</xdr:rowOff>
    </xdr:from>
    <xdr:to>
      <xdr:col>4</xdr:col>
      <xdr:colOff>400050</xdr:colOff>
      <xdr:row>131</xdr:row>
      <xdr:rowOff>9525</xdr:rowOff>
    </xdr:to>
    <xdr:sp macro="" textlink="">
      <xdr:nvSpPr>
        <xdr:cNvPr id="56205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56206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56207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133</xdr:row>
      <xdr:rowOff>9525</xdr:rowOff>
    </xdr:from>
    <xdr:to>
      <xdr:col>14</xdr:col>
      <xdr:colOff>361950</xdr:colOff>
      <xdr:row>133</xdr:row>
      <xdr:rowOff>9525</xdr:rowOff>
    </xdr:to>
    <xdr:sp macro="" textlink="">
      <xdr:nvSpPr>
        <xdr:cNvPr id="56208" name="Line 1"/>
        <xdr:cNvSpPr>
          <a:spLocks noChangeShapeType="1"/>
        </xdr:cNvSpPr>
      </xdr:nvSpPr>
      <xdr:spPr bwMode="auto">
        <a:xfrm>
          <a:off x="17116425" y="36175950"/>
          <a:ext cx="12954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133</xdr:row>
      <xdr:rowOff>9525</xdr:rowOff>
    </xdr:from>
    <xdr:to>
      <xdr:col>14</xdr:col>
      <xdr:colOff>447675</xdr:colOff>
      <xdr:row>133</xdr:row>
      <xdr:rowOff>9525</xdr:rowOff>
    </xdr:to>
    <xdr:sp macro="" textlink="">
      <xdr:nvSpPr>
        <xdr:cNvPr id="56209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56210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56211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56212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213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214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129</xdr:row>
      <xdr:rowOff>9525</xdr:rowOff>
    </xdr:from>
    <xdr:to>
      <xdr:col>4</xdr:col>
      <xdr:colOff>381000</xdr:colOff>
      <xdr:row>129</xdr:row>
      <xdr:rowOff>9525</xdr:rowOff>
    </xdr:to>
    <xdr:sp macro="" textlink="">
      <xdr:nvSpPr>
        <xdr:cNvPr id="56215" name="Line 1"/>
        <xdr:cNvSpPr>
          <a:spLocks noChangeShapeType="1"/>
        </xdr:cNvSpPr>
      </xdr:nvSpPr>
      <xdr:spPr bwMode="auto">
        <a:xfrm>
          <a:off x="9848850" y="3617595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129</xdr:row>
      <xdr:rowOff>9525</xdr:rowOff>
    </xdr:from>
    <xdr:to>
      <xdr:col>5</xdr:col>
      <xdr:colOff>361950</xdr:colOff>
      <xdr:row>129</xdr:row>
      <xdr:rowOff>9525</xdr:rowOff>
    </xdr:to>
    <xdr:sp macro="" textlink="">
      <xdr:nvSpPr>
        <xdr:cNvPr id="56216" name="Line 1"/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129</xdr:row>
      <xdr:rowOff>9525</xdr:rowOff>
    </xdr:from>
    <xdr:to>
      <xdr:col>4</xdr:col>
      <xdr:colOff>447675</xdr:colOff>
      <xdr:row>129</xdr:row>
      <xdr:rowOff>9525</xdr:rowOff>
    </xdr:to>
    <xdr:sp macro="" textlink="">
      <xdr:nvSpPr>
        <xdr:cNvPr id="56217" name="Line 1"/>
        <xdr:cNvSpPr>
          <a:spLocks noChangeShapeType="1"/>
        </xdr:cNvSpPr>
      </xdr:nvSpPr>
      <xdr:spPr bwMode="auto">
        <a:xfrm>
          <a:off x="9820275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56218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219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22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221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56222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223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224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56225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226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227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56228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229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23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130</xdr:row>
      <xdr:rowOff>9525</xdr:rowOff>
    </xdr:from>
    <xdr:to>
      <xdr:col>4</xdr:col>
      <xdr:colOff>381000</xdr:colOff>
      <xdr:row>130</xdr:row>
      <xdr:rowOff>9525</xdr:rowOff>
    </xdr:to>
    <xdr:sp macro="" textlink="">
      <xdr:nvSpPr>
        <xdr:cNvPr id="56231" name="Line 1"/>
        <xdr:cNvSpPr>
          <a:spLocks noChangeShapeType="1"/>
        </xdr:cNvSpPr>
      </xdr:nvSpPr>
      <xdr:spPr bwMode="auto">
        <a:xfrm>
          <a:off x="9848850" y="3617595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130</xdr:row>
      <xdr:rowOff>9525</xdr:rowOff>
    </xdr:from>
    <xdr:to>
      <xdr:col>5</xdr:col>
      <xdr:colOff>361950</xdr:colOff>
      <xdr:row>130</xdr:row>
      <xdr:rowOff>9525</xdr:rowOff>
    </xdr:to>
    <xdr:sp macro="" textlink="">
      <xdr:nvSpPr>
        <xdr:cNvPr id="56232" name="Line 1"/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130</xdr:row>
      <xdr:rowOff>9525</xdr:rowOff>
    </xdr:from>
    <xdr:to>
      <xdr:col>4</xdr:col>
      <xdr:colOff>447675</xdr:colOff>
      <xdr:row>130</xdr:row>
      <xdr:rowOff>9525</xdr:rowOff>
    </xdr:to>
    <xdr:sp macro="" textlink="">
      <xdr:nvSpPr>
        <xdr:cNvPr id="56233" name="Line 1"/>
        <xdr:cNvSpPr>
          <a:spLocks noChangeShapeType="1"/>
        </xdr:cNvSpPr>
      </xdr:nvSpPr>
      <xdr:spPr bwMode="auto">
        <a:xfrm>
          <a:off x="9820275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56234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235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236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237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56238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239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24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56241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242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243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131</xdr:row>
      <xdr:rowOff>9525</xdr:rowOff>
    </xdr:from>
    <xdr:to>
      <xdr:col>4</xdr:col>
      <xdr:colOff>400050</xdr:colOff>
      <xdr:row>131</xdr:row>
      <xdr:rowOff>9525</xdr:rowOff>
    </xdr:to>
    <xdr:sp macro="" textlink="">
      <xdr:nvSpPr>
        <xdr:cNvPr id="56244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56245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56246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131</xdr:row>
      <xdr:rowOff>9525</xdr:rowOff>
    </xdr:from>
    <xdr:to>
      <xdr:col>4</xdr:col>
      <xdr:colOff>381000</xdr:colOff>
      <xdr:row>131</xdr:row>
      <xdr:rowOff>9525</xdr:rowOff>
    </xdr:to>
    <xdr:sp macro="" textlink="">
      <xdr:nvSpPr>
        <xdr:cNvPr id="56247" name="Line 1"/>
        <xdr:cNvSpPr>
          <a:spLocks noChangeShapeType="1"/>
        </xdr:cNvSpPr>
      </xdr:nvSpPr>
      <xdr:spPr bwMode="auto">
        <a:xfrm>
          <a:off x="9848850" y="3617595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131</xdr:row>
      <xdr:rowOff>9525</xdr:rowOff>
    </xdr:from>
    <xdr:to>
      <xdr:col>5</xdr:col>
      <xdr:colOff>361950</xdr:colOff>
      <xdr:row>131</xdr:row>
      <xdr:rowOff>9525</xdr:rowOff>
    </xdr:to>
    <xdr:sp macro="" textlink="">
      <xdr:nvSpPr>
        <xdr:cNvPr id="56248" name="Line 1"/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131</xdr:row>
      <xdr:rowOff>9525</xdr:rowOff>
    </xdr:from>
    <xdr:to>
      <xdr:col>4</xdr:col>
      <xdr:colOff>447675</xdr:colOff>
      <xdr:row>131</xdr:row>
      <xdr:rowOff>9525</xdr:rowOff>
    </xdr:to>
    <xdr:sp macro="" textlink="">
      <xdr:nvSpPr>
        <xdr:cNvPr id="56249" name="Line 1"/>
        <xdr:cNvSpPr>
          <a:spLocks noChangeShapeType="1"/>
        </xdr:cNvSpPr>
      </xdr:nvSpPr>
      <xdr:spPr bwMode="auto">
        <a:xfrm>
          <a:off x="9820275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131</xdr:row>
      <xdr:rowOff>9525</xdr:rowOff>
    </xdr:from>
    <xdr:to>
      <xdr:col>4</xdr:col>
      <xdr:colOff>400050</xdr:colOff>
      <xdr:row>131</xdr:row>
      <xdr:rowOff>9525</xdr:rowOff>
    </xdr:to>
    <xdr:sp macro="" textlink="">
      <xdr:nvSpPr>
        <xdr:cNvPr id="56250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56251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56252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56253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56254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56255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56256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56257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56258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56259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26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261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262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263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264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265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56266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56267" name="Line 1"/>
        <xdr:cNvSpPr>
          <a:spLocks noChangeShapeType="1"/>
        </xdr:cNvSpPr>
      </xdr:nvSpPr>
      <xdr:spPr bwMode="auto">
        <a:xfrm>
          <a:off x="134207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268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269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270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271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272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56273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274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275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56276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277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278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279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280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281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282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283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284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56285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56286" name="Line 1"/>
        <xdr:cNvSpPr>
          <a:spLocks noChangeShapeType="1"/>
        </xdr:cNvSpPr>
      </xdr:nvSpPr>
      <xdr:spPr bwMode="auto">
        <a:xfrm>
          <a:off x="15211425" y="361759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287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288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289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290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291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56292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293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294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56295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296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297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298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299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56300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301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302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303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56304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305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306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5630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30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56309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56310" name="Line 1"/>
        <xdr:cNvSpPr>
          <a:spLocks noChangeShapeType="1"/>
        </xdr:cNvSpPr>
      </xdr:nvSpPr>
      <xdr:spPr bwMode="auto">
        <a:xfrm>
          <a:off x="17116425" y="36175950"/>
          <a:ext cx="12954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311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312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56313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314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315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56316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5631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31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56319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56320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321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322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323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56324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56325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326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133</xdr:row>
      <xdr:rowOff>9525</xdr:rowOff>
    </xdr:from>
    <xdr:to>
      <xdr:col>14</xdr:col>
      <xdr:colOff>447675</xdr:colOff>
      <xdr:row>133</xdr:row>
      <xdr:rowOff>9525</xdr:rowOff>
    </xdr:to>
    <xdr:sp macro="" textlink="">
      <xdr:nvSpPr>
        <xdr:cNvPr id="5632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5632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133</xdr:row>
      <xdr:rowOff>9525</xdr:rowOff>
    </xdr:from>
    <xdr:to>
      <xdr:col>14</xdr:col>
      <xdr:colOff>361950</xdr:colOff>
      <xdr:row>133</xdr:row>
      <xdr:rowOff>9525</xdr:rowOff>
    </xdr:to>
    <xdr:sp macro="" textlink="">
      <xdr:nvSpPr>
        <xdr:cNvPr id="56329" name="Line 1"/>
        <xdr:cNvSpPr>
          <a:spLocks noChangeShapeType="1"/>
        </xdr:cNvSpPr>
      </xdr:nvSpPr>
      <xdr:spPr bwMode="auto">
        <a:xfrm>
          <a:off x="17116425" y="36175950"/>
          <a:ext cx="12954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133</xdr:row>
      <xdr:rowOff>9525</xdr:rowOff>
    </xdr:from>
    <xdr:to>
      <xdr:col>14</xdr:col>
      <xdr:colOff>447675</xdr:colOff>
      <xdr:row>133</xdr:row>
      <xdr:rowOff>9525</xdr:rowOff>
    </xdr:to>
    <xdr:sp macro="" textlink="">
      <xdr:nvSpPr>
        <xdr:cNvPr id="56330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56331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56332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133</xdr:row>
      <xdr:rowOff>9525</xdr:rowOff>
    </xdr:from>
    <xdr:to>
      <xdr:col>14</xdr:col>
      <xdr:colOff>381000</xdr:colOff>
      <xdr:row>133</xdr:row>
      <xdr:rowOff>9525</xdr:rowOff>
    </xdr:to>
    <xdr:sp macro="" textlink="">
      <xdr:nvSpPr>
        <xdr:cNvPr id="56333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133</xdr:row>
      <xdr:rowOff>9525</xdr:rowOff>
    </xdr:from>
    <xdr:to>
      <xdr:col>14</xdr:col>
      <xdr:colOff>447675</xdr:colOff>
      <xdr:row>133</xdr:row>
      <xdr:rowOff>9525</xdr:rowOff>
    </xdr:to>
    <xdr:sp macro="" textlink="">
      <xdr:nvSpPr>
        <xdr:cNvPr id="56334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56335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133</xdr:row>
      <xdr:rowOff>9525</xdr:rowOff>
    </xdr:from>
    <xdr:to>
      <xdr:col>14</xdr:col>
      <xdr:colOff>381000</xdr:colOff>
      <xdr:row>133</xdr:row>
      <xdr:rowOff>9525</xdr:rowOff>
    </xdr:to>
    <xdr:sp macro="" textlink="">
      <xdr:nvSpPr>
        <xdr:cNvPr id="56336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133</xdr:row>
      <xdr:rowOff>9525</xdr:rowOff>
    </xdr:from>
    <xdr:to>
      <xdr:col>14</xdr:col>
      <xdr:colOff>447675</xdr:colOff>
      <xdr:row>133</xdr:row>
      <xdr:rowOff>9525</xdr:rowOff>
    </xdr:to>
    <xdr:sp macro="" textlink="">
      <xdr:nvSpPr>
        <xdr:cNvPr id="5633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5633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56339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340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341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129</xdr:row>
      <xdr:rowOff>9525</xdr:rowOff>
    </xdr:from>
    <xdr:to>
      <xdr:col>4</xdr:col>
      <xdr:colOff>381000</xdr:colOff>
      <xdr:row>129</xdr:row>
      <xdr:rowOff>9525</xdr:rowOff>
    </xdr:to>
    <xdr:sp macro="" textlink="">
      <xdr:nvSpPr>
        <xdr:cNvPr id="56342" name="Line 1"/>
        <xdr:cNvSpPr>
          <a:spLocks noChangeShapeType="1"/>
        </xdr:cNvSpPr>
      </xdr:nvSpPr>
      <xdr:spPr bwMode="auto">
        <a:xfrm>
          <a:off x="9848850" y="3617595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129</xdr:row>
      <xdr:rowOff>9525</xdr:rowOff>
    </xdr:from>
    <xdr:to>
      <xdr:col>5</xdr:col>
      <xdr:colOff>361950</xdr:colOff>
      <xdr:row>129</xdr:row>
      <xdr:rowOff>9525</xdr:rowOff>
    </xdr:to>
    <xdr:sp macro="" textlink="">
      <xdr:nvSpPr>
        <xdr:cNvPr id="56343" name="Line 1"/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129</xdr:row>
      <xdr:rowOff>9525</xdr:rowOff>
    </xdr:from>
    <xdr:to>
      <xdr:col>4</xdr:col>
      <xdr:colOff>447675</xdr:colOff>
      <xdr:row>129</xdr:row>
      <xdr:rowOff>9525</xdr:rowOff>
    </xdr:to>
    <xdr:sp macro="" textlink="">
      <xdr:nvSpPr>
        <xdr:cNvPr id="56344" name="Line 1"/>
        <xdr:cNvSpPr>
          <a:spLocks noChangeShapeType="1"/>
        </xdr:cNvSpPr>
      </xdr:nvSpPr>
      <xdr:spPr bwMode="auto">
        <a:xfrm>
          <a:off x="9820275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56345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346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347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348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56349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350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351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56352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353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56354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355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356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130</xdr:row>
      <xdr:rowOff>9525</xdr:rowOff>
    </xdr:from>
    <xdr:to>
      <xdr:col>5</xdr:col>
      <xdr:colOff>361950</xdr:colOff>
      <xdr:row>130</xdr:row>
      <xdr:rowOff>9525</xdr:rowOff>
    </xdr:to>
    <xdr:sp macro="" textlink="">
      <xdr:nvSpPr>
        <xdr:cNvPr id="56358" name="Line 1"/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361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362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363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56364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365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366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56367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368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369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37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56372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56373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131</xdr:row>
      <xdr:rowOff>9525</xdr:rowOff>
    </xdr:from>
    <xdr:to>
      <xdr:col>5</xdr:col>
      <xdr:colOff>361950</xdr:colOff>
      <xdr:row>131</xdr:row>
      <xdr:rowOff>9525</xdr:rowOff>
    </xdr:to>
    <xdr:sp macro="" textlink="">
      <xdr:nvSpPr>
        <xdr:cNvPr id="56375" name="Line 1"/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56378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56379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5638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56381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56382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56383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56384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56385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56386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56387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56388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56389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5639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391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392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393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394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395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396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56397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56398" name="Line 1"/>
        <xdr:cNvSpPr>
          <a:spLocks noChangeShapeType="1"/>
        </xdr:cNvSpPr>
      </xdr:nvSpPr>
      <xdr:spPr bwMode="auto">
        <a:xfrm>
          <a:off x="134207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399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40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401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402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403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56404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405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406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56407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408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409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410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411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56412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413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414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415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416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417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56419" name="Line 1"/>
        <xdr:cNvSpPr>
          <a:spLocks noChangeShapeType="1"/>
        </xdr:cNvSpPr>
      </xdr:nvSpPr>
      <xdr:spPr bwMode="auto">
        <a:xfrm>
          <a:off x="134207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421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422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423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56424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425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426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56427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428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429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430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31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432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433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34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56435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56436" name="Line 1"/>
        <xdr:cNvSpPr>
          <a:spLocks noChangeShapeType="1"/>
        </xdr:cNvSpPr>
      </xdr:nvSpPr>
      <xdr:spPr bwMode="auto">
        <a:xfrm>
          <a:off x="15211425" y="361759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437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438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439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40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41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56442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443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44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56445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446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47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48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49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56450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451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52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453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454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55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56456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56457" name="Line 1"/>
        <xdr:cNvSpPr>
          <a:spLocks noChangeShapeType="1"/>
        </xdr:cNvSpPr>
      </xdr:nvSpPr>
      <xdr:spPr bwMode="auto">
        <a:xfrm>
          <a:off x="15211425" y="361759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458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59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60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56461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462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63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56464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465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66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67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56468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469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70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71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56472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473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74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75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56476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477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78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56479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480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56481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56482" name="Line 1"/>
        <xdr:cNvSpPr>
          <a:spLocks noChangeShapeType="1"/>
        </xdr:cNvSpPr>
      </xdr:nvSpPr>
      <xdr:spPr bwMode="auto">
        <a:xfrm>
          <a:off x="17116425" y="36175950"/>
          <a:ext cx="12954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483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84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56485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486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487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56488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56489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490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56491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56492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493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494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495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56496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5649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49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99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56500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501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56502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56503" name="Line 1"/>
        <xdr:cNvSpPr>
          <a:spLocks noChangeShapeType="1"/>
        </xdr:cNvSpPr>
      </xdr:nvSpPr>
      <xdr:spPr bwMode="auto">
        <a:xfrm>
          <a:off x="17116425" y="36175950"/>
          <a:ext cx="12954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504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505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56506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507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50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56509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56510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511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56512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56513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514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515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56516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5651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51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519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56520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56521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522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57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58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59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0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561" name="Line 1"/>
        <xdr:cNvSpPr>
          <a:spLocks noChangeShapeType="1"/>
        </xdr:cNvSpPr>
      </xdr:nvSpPr>
      <xdr:spPr bwMode="auto">
        <a:xfrm>
          <a:off x="11801475" y="486441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2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3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4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565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6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7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568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9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70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71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572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73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74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575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7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577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578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79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80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581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82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83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584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585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8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587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588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89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90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9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592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59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9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95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96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597" name="Line 1"/>
        <xdr:cNvSpPr>
          <a:spLocks noChangeShapeType="1"/>
        </xdr:cNvSpPr>
      </xdr:nvSpPr>
      <xdr:spPr bwMode="auto">
        <a:xfrm>
          <a:off x="11801475" y="486441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98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99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600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601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602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603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604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605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606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07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0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609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1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1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612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613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614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615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16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17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1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619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2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2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622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2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2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2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2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627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28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29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630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31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32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633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34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3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3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637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38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39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640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41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42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43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644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45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4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47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648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49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50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51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52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653" name="Line 1"/>
        <xdr:cNvSpPr>
          <a:spLocks noChangeShapeType="1"/>
        </xdr:cNvSpPr>
      </xdr:nvSpPr>
      <xdr:spPr bwMode="auto">
        <a:xfrm>
          <a:off x="11801475" y="486441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54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55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56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657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58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59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660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61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62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63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664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66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66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667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66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669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670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71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72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67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67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67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676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677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67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679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68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68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682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683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684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685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68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87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88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689" name="Line 1"/>
        <xdr:cNvSpPr>
          <a:spLocks noChangeShapeType="1"/>
        </xdr:cNvSpPr>
      </xdr:nvSpPr>
      <xdr:spPr bwMode="auto">
        <a:xfrm>
          <a:off x="11801475" y="486441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91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90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699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00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02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03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705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08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09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10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11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12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13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14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15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1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17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1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19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2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2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2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2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725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26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27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2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29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3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3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32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3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3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3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36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37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3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39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40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41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42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4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4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745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46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47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4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49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5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5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52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5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5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5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5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57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58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59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6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6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762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6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6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6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66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67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6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69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7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7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72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73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74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7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7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58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59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60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61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130</xdr:row>
      <xdr:rowOff>9525</xdr:rowOff>
    </xdr:from>
    <xdr:to>
      <xdr:col>6</xdr:col>
      <xdr:colOff>361950</xdr:colOff>
      <xdr:row>130</xdr:row>
      <xdr:rowOff>9525</xdr:rowOff>
    </xdr:to>
    <xdr:sp macro="" textlink="">
      <xdr:nvSpPr>
        <xdr:cNvPr id="862" name="Line 1"/>
        <xdr:cNvSpPr>
          <a:spLocks noChangeShapeType="1"/>
        </xdr:cNvSpPr>
      </xdr:nvSpPr>
      <xdr:spPr bwMode="auto">
        <a:xfrm>
          <a:off x="11801475" y="4896802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63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64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65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866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67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68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869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70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71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72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73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130</xdr:row>
      <xdr:rowOff>9525</xdr:rowOff>
    </xdr:from>
    <xdr:to>
      <xdr:col>6</xdr:col>
      <xdr:colOff>361950</xdr:colOff>
      <xdr:row>130</xdr:row>
      <xdr:rowOff>9525</xdr:rowOff>
    </xdr:to>
    <xdr:sp macro="" textlink="">
      <xdr:nvSpPr>
        <xdr:cNvPr id="874" name="Line 1"/>
        <xdr:cNvSpPr>
          <a:spLocks noChangeShapeType="1"/>
        </xdr:cNvSpPr>
      </xdr:nvSpPr>
      <xdr:spPr bwMode="auto">
        <a:xfrm>
          <a:off x="11801475" y="4896802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75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76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77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878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79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80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881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82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83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84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885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886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887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888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130</xdr:row>
      <xdr:rowOff>9525</xdr:rowOff>
    </xdr:from>
    <xdr:to>
      <xdr:col>7</xdr:col>
      <xdr:colOff>361950</xdr:colOff>
      <xdr:row>130</xdr:row>
      <xdr:rowOff>9525</xdr:rowOff>
    </xdr:to>
    <xdr:sp macro="" textlink="">
      <xdr:nvSpPr>
        <xdr:cNvPr id="889" name="Line 1"/>
        <xdr:cNvSpPr>
          <a:spLocks noChangeShapeType="1"/>
        </xdr:cNvSpPr>
      </xdr:nvSpPr>
      <xdr:spPr bwMode="auto">
        <a:xfrm>
          <a:off x="11801475" y="4896802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890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891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892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130</xdr:row>
      <xdr:rowOff>9525</xdr:rowOff>
    </xdr:from>
    <xdr:to>
      <xdr:col>7</xdr:col>
      <xdr:colOff>381000</xdr:colOff>
      <xdr:row>130</xdr:row>
      <xdr:rowOff>9525</xdr:rowOff>
    </xdr:to>
    <xdr:sp macro="" textlink="">
      <xdr:nvSpPr>
        <xdr:cNvPr id="893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894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895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130</xdr:row>
      <xdr:rowOff>9525</xdr:rowOff>
    </xdr:from>
    <xdr:to>
      <xdr:col>7</xdr:col>
      <xdr:colOff>381000</xdr:colOff>
      <xdr:row>130</xdr:row>
      <xdr:rowOff>9525</xdr:rowOff>
    </xdr:to>
    <xdr:sp macro="" textlink="">
      <xdr:nvSpPr>
        <xdr:cNvPr id="896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897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898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899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900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130</xdr:row>
      <xdr:rowOff>9525</xdr:rowOff>
    </xdr:from>
    <xdr:to>
      <xdr:col>7</xdr:col>
      <xdr:colOff>361950</xdr:colOff>
      <xdr:row>130</xdr:row>
      <xdr:rowOff>9525</xdr:rowOff>
    </xdr:to>
    <xdr:sp macro="" textlink="">
      <xdr:nvSpPr>
        <xdr:cNvPr id="901" name="Line 1"/>
        <xdr:cNvSpPr>
          <a:spLocks noChangeShapeType="1"/>
        </xdr:cNvSpPr>
      </xdr:nvSpPr>
      <xdr:spPr bwMode="auto">
        <a:xfrm>
          <a:off x="11801475" y="4896802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902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903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904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130</xdr:row>
      <xdr:rowOff>9525</xdr:rowOff>
    </xdr:from>
    <xdr:to>
      <xdr:col>7</xdr:col>
      <xdr:colOff>381000</xdr:colOff>
      <xdr:row>130</xdr:row>
      <xdr:rowOff>9525</xdr:rowOff>
    </xdr:to>
    <xdr:sp macro="" textlink="">
      <xdr:nvSpPr>
        <xdr:cNvPr id="905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906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907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130</xdr:row>
      <xdr:rowOff>9525</xdr:rowOff>
    </xdr:from>
    <xdr:to>
      <xdr:col>7</xdr:col>
      <xdr:colOff>381000</xdr:colOff>
      <xdr:row>130</xdr:row>
      <xdr:rowOff>9525</xdr:rowOff>
    </xdr:to>
    <xdr:sp macro="" textlink="">
      <xdr:nvSpPr>
        <xdr:cNvPr id="908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909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910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911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12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13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14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15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130</xdr:row>
      <xdr:rowOff>9525</xdr:rowOff>
    </xdr:from>
    <xdr:to>
      <xdr:col>14</xdr:col>
      <xdr:colOff>361950</xdr:colOff>
      <xdr:row>130</xdr:row>
      <xdr:rowOff>9525</xdr:rowOff>
    </xdr:to>
    <xdr:sp macro="" textlink="">
      <xdr:nvSpPr>
        <xdr:cNvPr id="916" name="Line 1"/>
        <xdr:cNvSpPr>
          <a:spLocks noChangeShapeType="1"/>
        </xdr:cNvSpPr>
      </xdr:nvSpPr>
      <xdr:spPr bwMode="auto">
        <a:xfrm>
          <a:off x="13668375" y="4896802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17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18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19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920" name="Line 1"/>
        <xdr:cNvSpPr>
          <a:spLocks noChangeShapeType="1"/>
        </xdr:cNvSpPr>
      </xdr:nvSpPr>
      <xdr:spPr bwMode="auto">
        <a:xfrm>
          <a:off x="13735050" y="4896802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21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22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923" name="Line 1"/>
        <xdr:cNvSpPr>
          <a:spLocks noChangeShapeType="1"/>
        </xdr:cNvSpPr>
      </xdr:nvSpPr>
      <xdr:spPr bwMode="auto">
        <a:xfrm>
          <a:off x="13735050" y="4896802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24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25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26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27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130</xdr:row>
      <xdr:rowOff>9525</xdr:rowOff>
    </xdr:from>
    <xdr:to>
      <xdr:col>14</xdr:col>
      <xdr:colOff>361950</xdr:colOff>
      <xdr:row>130</xdr:row>
      <xdr:rowOff>9525</xdr:rowOff>
    </xdr:to>
    <xdr:sp macro="" textlink="">
      <xdr:nvSpPr>
        <xdr:cNvPr id="928" name="Line 1"/>
        <xdr:cNvSpPr>
          <a:spLocks noChangeShapeType="1"/>
        </xdr:cNvSpPr>
      </xdr:nvSpPr>
      <xdr:spPr bwMode="auto">
        <a:xfrm>
          <a:off x="13668375" y="4896802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29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30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31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932" name="Line 1"/>
        <xdr:cNvSpPr>
          <a:spLocks noChangeShapeType="1"/>
        </xdr:cNvSpPr>
      </xdr:nvSpPr>
      <xdr:spPr bwMode="auto">
        <a:xfrm>
          <a:off x="13735050" y="4896802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33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34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935" name="Line 1"/>
        <xdr:cNvSpPr>
          <a:spLocks noChangeShapeType="1"/>
        </xdr:cNvSpPr>
      </xdr:nvSpPr>
      <xdr:spPr bwMode="auto">
        <a:xfrm>
          <a:off x="13735050" y="4896802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36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37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38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2124075</xdr:colOff>
      <xdr:row>133</xdr:row>
      <xdr:rowOff>9525</xdr:rowOff>
    </xdr:from>
    <xdr:to>
      <xdr:col>4</xdr:col>
      <xdr:colOff>285750</xdr:colOff>
      <xdr:row>133</xdr:row>
      <xdr:rowOff>9525</xdr:rowOff>
    </xdr:to>
    <xdr:sp macro="" textlink="">
      <xdr:nvSpPr>
        <xdr:cNvPr id="947" name="Line 1"/>
        <xdr:cNvSpPr>
          <a:spLocks noChangeShapeType="1"/>
        </xdr:cNvSpPr>
      </xdr:nvSpPr>
      <xdr:spPr bwMode="auto">
        <a:xfrm>
          <a:off x="7705725" y="50339625"/>
          <a:ext cx="1571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209550</xdr:colOff>
      <xdr:row>133</xdr:row>
      <xdr:rowOff>9525</xdr:rowOff>
    </xdr:from>
    <xdr:to>
      <xdr:col>4</xdr:col>
      <xdr:colOff>1285875</xdr:colOff>
      <xdr:row>133</xdr:row>
      <xdr:rowOff>9525</xdr:rowOff>
    </xdr:to>
    <xdr:sp macro="" textlink="">
      <xdr:nvSpPr>
        <xdr:cNvPr id="948" name="Line 1"/>
        <xdr:cNvSpPr>
          <a:spLocks noChangeShapeType="1"/>
        </xdr:cNvSpPr>
      </xdr:nvSpPr>
      <xdr:spPr bwMode="auto">
        <a:xfrm>
          <a:off x="9201150" y="503396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133</xdr:row>
      <xdr:rowOff>9525</xdr:rowOff>
    </xdr:from>
    <xdr:to>
      <xdr:col>5</xdr:col>
      <xdr:colOff>285750</xdr:colOff>
      <xdr:row>133</xdr:row>
      <xdr:rowOff>9525</xdr:rowOff>
    </xdr:to>
    <xdr:sp macro="" textlink="">
      <xdr:nvSpPr>
        <xdr:cNvPr id="949" name="Line 1"/>
        <xdr:cNvSpPr>
          <a:spLocks noChangeShapeType="1"/>
        </xdr:cNvSpPr>
      </xdr:nvSpPr>
      <xdr:spPr bwMode="auto">
        <a:xfrm>
          <a:off x="7705725" y="50339625"/>
          <a:ext cx="1571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133</xdr:row>
      <xdr:rowOff>9525</xdr:rowOff>
    </xdr:from>
    <xdr:to>
      <xdr:col>5</xdr:col>
      <xdr:colOff>1285875</xdr:colOff>
      <xdr:row>133</xdr:row>
      <xdr:rowOff>9525</xdr:rowOff>
    </xdr:to>
    <xdr:sp macro="" textlink="">
      <xdr:nvSpPr>
        <xdr:cNvPr id="950" name="Line 1"/>
        <xdr:cNvSpPr>
          <a:spLocks noChangeShapeType="1"/>
        </xdr:cNvSpPr>
      </xdr:nvSpPr>
      <xdr:spPr bwMode="auto">
        <a:xfrm>
          <a:off x="9201150" y="503396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133</xdr:row>
      <xdr:rowOff>9525</xdr:rowOff>
    </xdr:from>
    <xdr:to>
      <xdr:col>6</xdr:col>
      <xdr:colOff>285750</xdr:colOff>
      <xdr:row>133</xdr:row>
      <xdr:rowOff>9525</xdr:rowOff>
    </xdr:to>
    <xdr:sp macro="" textlink="">
      <xdr:nvSpPr>
        <xdr:cNvPr id="951" name="Line 1"/>
        <xdr:cNvSpPr>
          <a:spLocks noChangeShapeType="1"/>
        </xdr:cNvSpPr>
      </xdr:nvSpPr>
      <xdr:spPr bwMode="auto">
        <a:xfrm>
          <a:off x="7705725" y="50339625"/>
          <a:ext cx="1571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133</xdr:row>
      <xdr:rowOff>9525</xdr:rowOff>
    </xdr:from>
    <xdr:to>
      <xdr:col>6</xdr:col>
      <xdr:colOff>1285875</xdr:colOff>
      <xdr:row>133</xdr:row>
      <xdr:rowOff>9525</xdr:rowOff>
    </xdr:to>
    <xdr:sp macro="" textlink="">
      <xdr:nvSpPr>
        <xdr:cNvPr id="952" name="Line 1"/>
        <xdr:cNvSpPr>
          <a:spLocks noChangeShapeType="1"/>
        </xdr:cNvSpPr>
      </xdr:nvSpPr>
      <xdr:spPr bwMode="auto">
        <a:xfrm>
          <a:off x="9201150" y="503396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133</xdr:row>
      <xdr:rowOff>9525</xdr:rowOff>
    </xdr:from>
    <xdr:to>
      <xdr:col>7</xdr:col>
      <xdr:colOff>285750</xdr:colOff>
      <xdr:row>133</xdr:row>
      <xdr:rowOff>9525</xdr:rowOff>
    </xdr:to>
    <xdr:sp macro="" textlink="">
      <xdr:nvSpPr>
        <xdr:cNvPr id="953" name="Line 1"/>
        <xdr:cNvSpPr>
          <a:spLocks noChangeShapeType="1"/>
        </xdr:cNvSpPr>
      </xdr:nvSpPr>
      <xdr:spPr bwMode="auto">
        <a:xfrm>
          <a:off x="7705725" y="50339625"/>
          <a:ext cx="1571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133</xdr:row>
      <xdr:rowOff>9525</xdr:rowOff>
    </xdr:from>
    <xdr:to>
      <xdr:col>7</xdr:col>
      <xdr:colOff>1285875</xdr:colOff>
      <xdr:row>133</xdr:row>
      <xdr:rowOff>9525</xdr:rowOff>
    </xdr:to>
    <xdr:sp macro="" textlink="">
      <xdr:nvSpPr>
        <xdr:cNvPr id="954" name="Line 1"/>
        <xdr:cNvSpPr>
          <a:spLocks noChangeShapeType="1"/>
        </xdr:cNvSpPr>
      </xdr:nvSpPr>
      <xdr:spPr bwMode="auto">
        <a:xfrm>
          <a:off x="9201150" y="503396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2124075</xdr:colOff>
      <xdr:row>133</xdr:row>
      <xdr:rowOff>9525</xdr:rowOff>
    </xdr:from>
    <xdr:to>
      <xdr:col>3</xdr:col>
      <xdr:colOff>285750</xdr:colOff>
      <xdr:row>133</xdr:row>
      <xdr:rowOff>9525</xdr:rowOff>
    </xdr:to>
    <xdr:sp macro="" textlink="">
      <xdr:nvSpPr>
        <xdr:cNvPr id="692" name="Line 1"/>
        <xdr:cNvSpPr>
          <a:spLocks noChangeShapeType="1"/>
        </xdr:cNvSpPr>
      </xdr:nvSpPr>
      <xdr:spPr bwMode="auto">
        <a:xfrm>
          <a:off x="1819275" y="32156400"/>
          <a:ext cx="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209550</xdr:colOff>
      <xdr:row>133</xdr:row>
      <xdr:rowOff>9525</xdr:rowOff>
    </xdr:from>
    <xdr:to>
      <xdr:col>3</xdr:col>
      <xdr:colOff>1285875</xdr:colOff>
      <xdr:row>133</xdr:row>
      <xdr:rowOff>9525</xdr:rowOff>
    </xdr:to>
    <xdr:sp macro="" textlink="">
      <xdr:nvSpPr>
        <xdr:cNvPr id="693" name="Line 1"/>
        <xdr:cNvSpPr>
          <a:spLocks noChangeShapeType="1"/>
        </xdr:cNvSpPr>
      </xdr:nvSpPr>
      <xdr:spPr bwMode="auto">
        <a:xfrm>
          <a:off x="209550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142875</xdr:colOff>
      <xdr:row>133</xdr:row>
      <xdr:rowOff>9525</xdr:rowOff>
    </xdr:from>
    <xdr:to>
      <xdr:col>14</xdr:col>
      <xdr:colOff>714375</xdr:colOff>
      <xdr:row>133</xdr:row>
      <xdr:rowOff>9525</xdr:rowOff>
    </xdr:to>
    <xdr:sp macro="" textlink="">
      <xdr:nvSpPr>
        <xdr:cNvPr id="694" name="Line 1"/>
        <xdr:cNvSpPr>
          <a:spLocks noChangeShapeType="1"/>
        </xdr:cNvSpPr>
      </xdr:nvSpPr>
      <xdr:spPr bwMode="auto">
        <a:xfrm>
          <a:off x="8829675" y="3215640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133</xdr:row>
      <xdr:rowOff>9525</xdr:rowOff>
    </xdr:from>
    <xdr:to>
      <xdr:col>14</xdr:col>
      <xdr:colOff>447675</xdr:colOff>
      <xdr:row>133</xdr:row>
      <xdr:rowOff>9525</xdr:rowOff>
    </xdr:to>
    <xdr:sp macro="" textlink="">
      <xdr:nvSpPr>
        <xdr:cNvPr id="695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696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697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698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701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704" name="Line 1"/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706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707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131</xdr:row>
      <xdr:rowOff>9525</xdr:rowOff>
    </xdr:from>
    <xdr:to>
      <xdr:col>4</xdr:col>
      <xdr:colOff>400050</xdr:colOff>
      <xdr:row>131</xdr:row>
      <xdr:rowOff>9525</xdr:rowOff>
    </xdr:to>
    <xdr:sp macro="" textlink="">
      <xdr:nvSpPr>
        <xdr:cNvPr id="722" name="Line 1"/>
        <xdr:cNvSpPr>
          <a:spLocks noChangeShapeType="1"/>
        </xdr:cNvSpPr>
      </xdr:nvSpPr>
      <xdr:spPr bwMode="auto">
        <a:xfrm>
          <a:off x="1057275" y="316420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777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778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133</xdr:row>
      <xdr:rowOff>9525</xdr:rowOff>
    </xdr:from>
    <xdr:to>
      <xdr:col>14</xdr:col>
      <xdr:colOff>361950</xdr:colOff>
      <xdr:row>133</xdr:row>
      <xdr:rowOff>9525</xdr:rowOff>
    </xdr:to>
    <xdr:sp macro="" textlink="">
      <xdr:nvSpPr>
        <xdr:cNvPr id="779" name="Line 1"/>
        <xdr:cNvSpPr>
          <a:spLocks noChangeShapeType="1"/>
        </xdr:cNvSpPr>
      </xdr:nvSpPr>
      <xdr:spPr bwMode="auto">
        <a:xfrm>
          <a:off x="8010525" y="321564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133</xdr:row>
      <xdr:rowOff>9525</xdr:rowOff>
    </xdr:from>
    <xdr:to>
      <xdr:col>14</xdr:col>
      <xdr:colOff>447675</xdr:colOff>
      <xdr:row>133</xdr:row>
      <xdr:rowOff>9525</xdr:rowOff>
    </xdr:to>
    <xdr:sp macro="" textlink="">
      <xdr:nvSpPr>
        <xdr:cNvPr id="780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781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782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783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784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785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129</xdr:row>
      <xdr:rowOff>9525</xdr:rowOff>
    </xdr:from>
    <xdr:to>
      <xdr:col>4</xdr:col>
      <xdr:colOff>381000</xdr:colOff>
      <xdr:row>129</xdr:row>
      <xdr:rowOff>9525</xdr:rowOff>
    </xdr:to>
    <xdr:sp macro="" textlink="">
      <xdr:nvSpPr>
        <xdr:cNvPr id="786" name="Line 1"/>
        <xdr:cNvSpPr>
          <a:spLocks noChangeShapeType="1"/>
        </xdr:cNvSpPr>
      </xdr:nvSpPr>
      <xdr:spPr bwMode="auto">
        <a:xfrm>
          <a:off x="1104900" y="31127700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129</xdr:row>
      <xdr:rowOff>9525</xdr:rowOff>
    </xdr:from>
    <xdr:to>
      <xdr:col>5</xdr:col>
      <xdr:colOff>361950</xdr:colOff>
      <xdr:row>129</xdr:row>
      <xdr:rowOff>9525</xdr:rowOff>
    </xdr:to>
    <xdr:sp macro="" textlink="">
      <xdr:nvSpPr>
        <xdr:cNvPr id="787" name="Line 1"/>
        <xdr:cNvSpPr>
          <a:spLocks noChangeShapeType="1"/>
        </xdr:cNvSpPr>
      </xdr:nvSpPr>
      <xdr:spPr bwMode="auto">
        <a:xfrm>
          <a:off x="2857500" y="31127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129</xdr:row>
      <xdr:rowOff>9525</xdr:rowOff>
    </xdr:from>
    <xdr:to>
      <xdr:col>4</xdr:col>
      <xdr:colOff>447675</xdr:colOff>
      <xdr:row>129</xdr:row>
      <xdr:rowOff>9525</xdr:rowOff>
    </xdr:to>
    <xdr:sp macro="" textlink="">
      <xdr:nvSpPr>
        <xdr:cNvPr id="788" name="Line 1"/>
        <xdr:cNvSpPr>
          <a:spLocks noChangeShapeType="1"/>
        </xdr:cNvSpPr>
      </xdr:nvSpPr>
      <xdr:spPr bwMode="auto">
        <a:xfrm>
          <a:off x="1076325" y="3112770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789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790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791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792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793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794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795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796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797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798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799" name="Line 1"/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00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01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130</xdr:row>
      <xdr:rowOff>9525</xdr:rowOff>
    </xdr:from>
    <xdr:to>
      <xdr:col>4</xdr:col>
      <xdr:colOff>381000</xdr:colOff>
      <xdr:row>130</xdr:row>
      <xdr:rowOff>9525</xdr:rowOff>
    </xdr:to>
    <xdr:sp macro="" textlink="">
      <xdr:nvSpPr>
        <xdr:cNvPr id="802" name="Line 1"/>
        <xdr:cNvSpPr>
          <a:spLocks noChangeShapeType="1"/>
        </xdr:cNvSpPr>
      </xdr:nvSpPr>
      <xdr:spPr bwMode="auto">
        <a:xfrm>
          <a:off x="1104900" y="31384875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130</xdr:row>
      <xdr:rowOff>9525</xdr:rowOff>
    </xdr:from>
    <xdr:to>
      <xdr:col>5</xdr:col>
      <xdr:colOff>361950</xdr:colOff>
      <xdr:row>130</xdr:row>
      <xdr:rowOff>9525</xdr:rowOff>
    </xdr:to>
    <xdr:sp macro="" textlink="">
      <xdr:nvSpPr>
        <xdr:cNvPr id="803" name="Line 1"/>
        <xdr:cNvSpPr>
          <a:spLocks noChangeShapeType="1"/>
        </xdr:cNvSpPr>
      </xdr:nvSpPr>
      <xdr:spPr bwMode="auto">
        <a:xfrm>
          <a:off x="2857500" y="313848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130</xdr:row>
      <xdr:rowOff>9525</xdr:rowOff>
    </xdr:from>
    <xdr:to>
      <xdr:col>4</xdr:col>
      <xdr:colOff>447675</xdr:colOff>
      <xdr:row>130</xdr:row>
      <xdr:rowOff>9525</xdr:rowOff>
    </xdr:to>
    <xdr:sp macro="" textlink="">
      <xdr:nvSpPr>
        <xdr:cNvPr id="804" name="Line 1"/>
        <xdr:cNvSpPr>
          <a:spLocks noChangeShapeType="1"/>
        </xdr:cNvSpPr>
      </xdr:nvSpPr>
      <xdr:spPr bwMode="auto">
        <a:xfrm>
          <a:off x="1076325" y="313848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805" name="Line 1"/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06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07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08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809" name="Line 1"/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10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11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812" name="Line 1"/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13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14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131</xdr:row>
      <xdr:rowOff>9525</xdr:rowOff>
    </xdr:from>
    <xdr:to>
      <xdr:col>4</xdr:col>
      <xdr:colOff>400050</xdr:colOff>
      <xdr:row>131</xdr:row>
      <xdr:rowOff>9525</xdr:rowOff>
    </xdr:to>
    <xdr:sp macro="" textlink="">
      <xdr:nvSpPr>
        <xdr:cNvPr id="815" name="Line 1"/>
        <xdr:cNvSpPr>
          <a:spLocks noChangeShapeType="1"/>
        </xdr:cNvSpPr>
      </xdr:nvSpPr>
      <xdr:spPr bwMode="auto">
        <a:xfrm>
          <a:off x="1057275" y="316420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16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17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131</xdr:row>
      <xdr:rowOff>9525</xdr:rowOff>
    </xdr:from>
    <xdr:to>
      <xdr:col>4</xdr:col>
      <xdr:colOff>381000</xdr:colOff>
      <xdr:row>131</xdr:row>
      <xdr:rowOff>9525</xdr:rowOff>
    </xdr:to>
    <xdr:sp macro="" textlink="">
      <xdr:nvSpPr>
        <xdr:cNvPr id="818" name="Line 1"/>
        <xdr:cNvSpPr>
          <a:spLocks noChangeShapeType="1"/>
        </xdr:cNvSpPr>
      </xdr:nvSpPr>
      <xdr:spPr bwMode="auto">
        <a:xfrm>
          <a:off x="1104900" y="31642050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131</xdr:row>
      <xdr:rowOff>9525</xdr:rowOff>
    </xdr:from>
    <xdr:to>
      <xdr:col>5</xdr:col>
      <xdr:colOff>361950</xdr:colOff>
      <xdr:row>131</xdr:row>
      <xdr:rowOff>9525</xdr:rowOff>
    </xdr:to>
    <xdr:sp macro="" textlink="">
      <xdr:nvSpPr>
        <xdr:cNvPr id="819" name="Line 1"/>
        <xdr:cNvSpPr>
          <a:spLocks noChangeShapeType="1"/>
        </xdr:cNvSpPr>
      </xdr:nvSpPr>
      <xdr:spPr bwMode="auto">
        <a:xfrm>
          <a:off x="2857500" y="316420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131</xdr:row>
      <xdr:rowOff>9525</xdr:rowOff>
    </xdr:from>
    <xdr:to>
      <xdr:col>4</xdr:col>
      <xdr:colOff>447675</xdr:colOff>
      <xdr:row>131</xdr:row>
      <xdr:rowOff>9525</xdr:rowOff>
    </xdr:to>
    <xdr:sp macro="" textlink="">
      <xdr:nvSpPr>
        <xdr:cNvPr id="820" name="Line 1"/>
        <xdr:cNvSpPr>
          <a:spLocks noChangeShapeType="1"/>
        </xdr:cNvSpPr>
      </xdr:nvSpPr>
      <xdr:spPr bwMode="auto">
        <a:xfrm>
          <a:off x="1076325" y="316420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131</xdr:row>
      <xdr:rowOff>9525</xdr:rowOff>
    </xdr:from>
    <xdr:to>
      <xdr:col>4</xdr:col>
      <xdr:colOff>400050</xdr:colOff>
      <xdr:row>131</xdr:row>
      <xdr:rowOff>9525</xdr:rowOff>
    </xdr:to>
    <xdr:sp macro="" textlink="">
      <xdr:nvSpPr>
        <xdr:cNvPr id="821" name="Line 1"/>
        <xdr:cNvSpPr>
          <a:spLocks noChangeShapeType="1"/>
        </xdr:cNvSpPr>
      </xdr:nvSpPr>
      <xdr:spPr bwMode="auto">
        <a:xfrm>
          <a:off x="1057275" y="316420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22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23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24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825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26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27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828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29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30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31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32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3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34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35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3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37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838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39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40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41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42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4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44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45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4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47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48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49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851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85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854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85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56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857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939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94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941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94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94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944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945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94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955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956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95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95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95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960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961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96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96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64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6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96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67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6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969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70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971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97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73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7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7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76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77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7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79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80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8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8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8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84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8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8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133</xdr:row>
      <xdr:rowOff>9525</xdr:rowOff>
    </xdr:from>
    <xdr:to>
      <xdr:col>14</xdr:col>
      <xdr:colOff>447675</xdr:colOff>
      <xdr:row>133</xdr:row>
      <xdr:rowOff>9525</xdr:rowOff>
    </xdr:to>
    <xdr:sp macro="" textlink="">
      <xdr:nvSpPr>
        <xdr:cNvPr id="987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988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133</xdr:row>
      <xdr:rowOff>9525</xdr:rowOff>
    </xdr:from>
    <xdr:to>
      <xdr:col>14</xdr:col>
      <xdr:colOff>361950</xdr:colOff>
      <xdr:row>133</xdr:row>
      <xdr:rowOff>9525</xdr:rowOff>
    </xdr:to>
    <xdr:sp macro="" textlink="">
      <xdr:nvSpPr>
        <xdr:cNvPr id="989" name="Line 1"/>
        <xdr:cNvSpPr>
          <a:spLocks noChangeShapeType="1"/>
        </xdr:cNvSpPr>
      </xdr:nvSpPr>
      <xdr:spPr bwMode="auto">
        <a:xfrm>
          <a:off x="8010525" y="321564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133</xdr:row>
      <xdr:rowOff>9525</xdr:rowOff>
    </xdr:from>
    <xdr:to>
      <xdr:col>14</xdr:col>
      <xdr:colOff>447675</xdr:colOff>
      <xdr:row>133</xdr:row>
      <xdr:rowOff>9525</xdr:rowOff>
    </xdr:to>
    <xdr:sp macro="" textlink="">
      <xdr:nvSpPr>
        <xdr:cNvPr id="990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991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992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133</xdr:row>
      <xdr:rowOff>9525</xdr:rowOff>
    </xdr:from>
    <xdr:to>
      <xdr:col>14</xdr:col>
      <xdr:colOff>381000</xdr:colOff>
      <xdr:row>133</xdr:row>
      <xdr:rowOff>9525</xdr:rowOff>
    </xdr:to>
    <xdr:sp macro="" textlink="">
      <xdr:nvSpPr>
        <xdr:cNvPr id="993" name="Line 1"/>
        <xdr:cNvSpPr>
          <a:spLocks noChangeShapeType="1"/>
        </xdr:cNvSpPr>
      </xdr:nvSpPr>
      <xdr:spPr bwMode="auto">
        <a:xfrm>
          <a:off x="8077200" y="321564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133</xdr:row>
      <xdr:rowOff>9525</xdr:rowOff>
    </xdr:from>
    <xdr:to>
      <xdr:col>14</xdr:col>
      <xdr:colOff>447675</xdr:colOff>
      <xdr:row>133</xdr:row>
      <xdr:rowOff>9525</xdr:rowOff>
    </xdr:to>
    <xdr:sp macro="" textlink="">
      <xdr:nvSpPr>
        <xdr:cNvPr id="994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995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133</xdr:row>
      <xdr:rowOff>9525</xdr:rowOff>
    </xdr:from>
    <xdr:to>
      <xdr:col>14</xdr:col>
      <xdr:colOff>381000</xdr:colOff>
      <xdr:row>133</xdr:row>
      <xdr:rowOff>9525</xdr:rowOff>
    </xdr:to>
    <xdr:sp macro="" textlink="">
      <xdr:nvSpPr>
        <xdr:cNvPr id="996" name="Line 1"/>
        <xdr:cNvSpPr>
          <a:spLocks noChangeShapeType="1"/>
        </xdr:cNvSpPr>
      </xdr:nvSpPr>
      <xdr:spPr bwMode="auto">
        <a:xfrm>
          <a:off x="8077200" y="321564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133</xdr:row>
      <xdr:rowOff>9525</xdr:rowOff>
    </xdr:from>
    <xdr:to>
      <xdr:col>14</xdr:col>
      <xdr:colOff>447675</xdr:colOff>
      <xdr:row>133</xdr:row>
      <xdr:rowOff>9525</xdr:rowOff>
    </xdr:to>
    <xdr:sp macro="" textlink="">
      <xdr:nvSpPr>
        <xdr:cNvPr id="997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998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999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1000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1001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129</xdr:row>
      <xdr:rowOff>9525</xdr:rowOff>
    </xdr:from>
    <xdr:to>
      <xdr:col>4</xdr:col>
      <xdr:colOff>381000</xdr:colOff>
      <xdr:row>129</xdr:row>
      <xdr:rowOff>9525</xdr:rowOff>
    </xdr:to>
    <xdr:sp macro="" textlink="">
      <xdr:nvSpPr>
        <xdr:cNvPr id="1002" name="Line 1"/>
        <xdr:cNvSpPr>
          <a:spLocks noChangeShapeType="1"/>
        </xdr:cNvSpPr>
      </xdr:nvSpPr>
      <xdr:spPr bwMode="auto">
        <a:xfrm>
          <a:off x="1104900" y="31127700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129</xdr:row>
      <xdr:rowOff>9525</xdr:rowOff>
    </xdr:from>
    <xdr:to>
      <xdr:col>5</xdr:col>
      <xdr:colOff>361950</xdr:colOff>
      <xdr:row>129</xdr:row>
      <xdr:rowOff>9525</xdr:rowOff>
    </xdr:to>
    <xdr:sp macro="" textlink="">
      <xdr:nvSpPr>
        <xdr:cNvPr id="1003" name="Line 1"/>
        <xdr:cNvSpPr>
          <a:spLocks noChangeShapeType="1"/>
        </xdr:cNvSpPr>
      </xdr:nvSpPr>
      <xdr:spPr bwMode="auto">
        <a:xfrm>
          <a:off x="2857500" y="31127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129</xdr:row>
      <xdr:rowOff>9525</xdr:rowOff>
    </xdr:from>
    <xdr:to>
      <xdr:col>4</xdr:col>
      <xdr:colOff>447675</xdr:colOff>
      <xdr:row>129</xdr:row>
      <xdr:rowOff>9525</xdr:rowOff>
    </xdr:to>
    <xdr:sp macro="" textlink="">
      <xdr:nvSpPr>
        <xdr:cNvPr id="1004" name="Line 1"/>
        <xdr:cNvSpPr>
          <a:spLocks noChangeShapeType="1"/>
        </xdr:cNvSpPr>
      </xdr:nvSpPr>
      <xdr:spPr bwMode="auto">
        <a:xfrm>
          <a:off x="1076325" y="3112770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1005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1006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1007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1008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1009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1010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1011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1012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1013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1014" name="Line 1"/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1015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1016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130</xdr:row>
      <xdr:rowOff>9525</xdr:rowOff>
    </xdr:from>
    <xdr:to>
      <xdr:col>5</xdr:col>
      <xdr:colOff>361950</xdr:colOff>
      <xdr:row>130</xdr:row>
      <xdr:rowOff>9525</xdr:rowOff>
    </xdr:to>
    <xdr:sp macro="" textlink="">
      <xdr:nvSpPr>
        <xdr:cNvPr id="1017" name="Line 1"/>
        <xdr:cNvSpPr>
          <a:spLocks noChangeShapeType="1"/>
        </xdr:cNvSpPr>
      </xdr:nvSpPr>
      <xdr:spPr bwMode="auto">
        <a:xfrm>
          <a:off x="2857500" y="313848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1018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1019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1020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1021" name="Line 1"/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1022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1023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1024" name="Line 1"/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1026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1027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1028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1029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131</xdr:row>
      <xdr:rowOff>9525</xdr:rowOff>
    </xdr:from>
    <xdr:to>
      <xdr:col>5</xdr:col>
      <xdr:colOff>361950</xdr:colOff>
      <xdr:row>131</xdr:row>
      <xdr:rowOff>9525</xdr:rowOff>
    </xdr:to>
    <xdr:sp macro="" textlink="">
      <xdr:nvSpPr>
        <xdr:cNvPr id="1030" name="Line 1"/>
        <xdr:cNvSpPr>
          <a:spLocks noChangeShapeType="1"/>
        </xdr:cNvSpPr>
      </xdr:nvSpPr>
      <xdr:spPr bwMode="auto">
        <a:xfrm>
          <a:off x="2857500" y="316420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1031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1032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1033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1034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1035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1036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1037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1038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1039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1040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1041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1042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1043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1044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045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04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1047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048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049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1050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1051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1052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1053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054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055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05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1057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058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059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1060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061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062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06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064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1065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066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06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1068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069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07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1071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072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07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074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1075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076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07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1078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079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08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1081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08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08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1084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08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1086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1087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088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089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1090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09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09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093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1094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09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096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1097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09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09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0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101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1102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0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104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1105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0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1107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1108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1109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1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1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112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1113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1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115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1116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1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1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119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1120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2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2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123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1124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2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2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127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12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2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130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13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132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1133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1134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3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136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13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13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139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140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14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142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143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14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14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14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147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14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14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5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15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15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153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1154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1155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5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157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15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15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160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16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16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163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164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16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16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167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16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16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17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171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17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17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174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175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176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17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1178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179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18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181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1182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183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184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1185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186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18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188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189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9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191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19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9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1194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1195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196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19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198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9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0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201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0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0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204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05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0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0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0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209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10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1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212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21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1214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215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21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21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1218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219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22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1221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222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22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24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2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22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27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2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1229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1230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231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232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33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3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3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236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37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3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239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40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4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4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4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244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45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4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24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48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4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1250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51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5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5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254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55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5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257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58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5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6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261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6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6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6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265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66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6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68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6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1270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71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7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7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274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75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7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277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78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7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8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28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28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8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284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28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286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1287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88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8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290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29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29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293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294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29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296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297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29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29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0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301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0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0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304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30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1306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30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308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09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1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1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1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1313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14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1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1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317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1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1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320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2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2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2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2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325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26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2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2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2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1330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3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3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3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334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3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3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337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3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3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4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341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4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4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4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345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46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4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4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4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1350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5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5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5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354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5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5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357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5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5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6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6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362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63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6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6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6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1367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6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6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7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371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7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7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374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7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7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7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378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79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8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8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1382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1383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1384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1385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130</xdr:row>
      <xdr:rowOff>9525</xdr:rowOff>
    </xdr:from>
    <xdr:to>
      <xdr:col>6</xdr:col>
      <xdr:colOff>361950</xdr:colOff>
      <xdr:row>130</xdr:row>
      <xdr:rowOff>9525</xdr:rowOff>
    </xdr:to>
    <xdr:sp macro="" textlink="">
      <xdr:nvSpPr>
        <xdr:cNvPr id="1386" name="Line 1"/>
        <xdr:cNvSpPr>
          <a:spLocks noChangeShapeType="1"/>
        </xdr:cNvSpPr>
      </xdr:nvSpPr>
      <xdr:spPr bwMode="auto">
        <a:xfrm>
          <a:off x="4714875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1387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1388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1389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1390" name="Line 1"/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1391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1392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1393" name="Line 1"/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1394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1395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1396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1397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130</xdr:row>
      <xdr:rowOff>9525</xdr:rowOff>
    </xdr:from>
    <xdr:to>
      <xdr:col>6</xdr:col>
      <xdr:colOff>361950</xdr:colOff>
      <xdr:row>130</xdr:row>
      <xdr:rowOff>9525</xdr:rowOff>
    </xdr:to>
    <xdr:sp macro="" textlink="">
      <xdr:nvSpPr>
        <xdr:cNvPr id="1398" name="Line 1"/>
        <xdr:cNvSpPr>
          <a:spLocks noChangeShapeType="1"/>
        </xdr:cNvSpPr>
      </xdr:nvSpPr>
      <xdr:spPr bwMode="auto">
        <a:xfrm>
          <a:off x="4714875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1399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1400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1401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1402" name="Line 1"/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1403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1404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1405" name="Line 1"/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1406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1407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1408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1409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1410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1411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1412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130</xdr:row>
      <xdr:rowOff>9525</xdr:rowOff>
    </xdr:from>
    <xdr:to>
      <xdr:col>7</xdr:col>
      <xdr:colOff>361950</xdr:colOff>
      <xdr:row>130</xdr:row>
      <xdr:rowOff>9525</xdr:rowOff>
    </xdr:to>
    <xdr:sp macro="" textlink="">
      <xdr:nvSpPr>
        <xdr:cNvPr id="1413" name="Line 1"/>
        <xdr:cNvSpPr>
          <a:spLocks noChangeShapeType="1"/>
        </xdr:cNvSpPr>
      </xdr:nvSpPr>
      <xdr:spPr bwMode="auto">
        <a:xfrm>
          <a:off x="6362700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1414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1415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1416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130</xdr:row>
      <xdr:rowOff>9525</xdr:rowOff>
    </xdr:from>
    <xdr:to>
      <xdr:col>7</xdr:col>
      <xdr:colOff>381000</xdr:colOff>
      <xdr:row>130</xdr:row>
      <xdr:rowOff>9525</xdr:rowOff>
    </xdr:to>
    <xdr:sp macro="" textlink="">
      <xdr:nvSpPr>
        <xdr:cNvPr id="1417" name="Line 1"/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1418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1419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130</xdr:row>
      <xdr:rowOff>9525</xdr:rowOff>
    </xdr:from>
    <xdr:to>
      <xdr:col>7</xdr:col>
      <xdr:colOff>381000</xdr:colOff>
      <xdr:row>130</xdr:row>
      <xdr:rowOff>9525</xdr:rowOff>
    </xdr:to>
    <xdr:sp macro="" textlink="">
      <xdr:nvSpPr>
        <xdr:cNvPr id="1420" name="Line 1"/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1421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1422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1423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1424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130</xdr:row>
      <xdr:rowOff>9525</xdr:rowOff>
    </xdr:from>
    <xdr:to>
      <xdr:col>7</xdr:col>
      <xdr:colOff>361950</xdr:colOff>
      <xdr:row>130</xdr:row>
      <xdr:rowOff>9525</xdr:rowOff>
    </xdr:to>
    <xdr:sp macro="" textlink="">
      <xdr:nvSpPr>
        <xdr:cNvPr id="1425" name="Line 1"/>
        <xdr:cNvSpPr>
          <a:spLocks noChangeShapeType="1"/>
        </xdr:cNvSpPr>
      </xdr:nvSpPr>
      <xdr:spPr bwMode="auto">
        <a:xfrm>
          <a:off x="6362700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1426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1427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1428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130</xdr:row>
      <xdr:rowOff>9525</xdr:rowOff>
    </xdr:from>
    <xdr:to>
      <xdr:col>7</xdr:col>
      <xdr:colOff>381000</xdr:colOff>
      <xdr:row>130</xdr:row>
      <xdr:rowOff>9525</xdr:rowOff>
    </xdr:to>
    <xdr:sp macro="" textlink="">
      <xdr:nvSpPr>
        <xdr:cNvPr id="1429" name="Line 1"/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1430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1431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130</xdr:row>
      <xdr:rowOff>9525</xdr:rowOff>
    </xdr:from>
    <xdr:to>
      <xdr:col>7</xdr:col>
      <xdr:colOff>381000</xdr:colOff>
      <xdr:row>130</xdr:row>
      <xdr:rowOff>9525</xdr:rowOff>
    </xdr:to>
    <xdr:sp macro="" textlink="">
      <xdr:nvSpPr>
        <xdr:cNvPr id="1432" name="Line 1"/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1433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1434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1435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1436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1437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1438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1439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130</xdr:row>
      <xdr:rowOff>9525</xdr:rowOff>
    </xdr:from>
    <xdr:to>
      <xdr:col>14</xdr:col>
      <xdr:colOff>361950</xdr:colOff>
      <xdr:row>130</xdr:row>
      <xdr:rowOff>9525</xdr:rowOff>
    </xdr:to>
    <xdr:sp macro="" textlink="">
      <xdr:nvSpPr>
        <xdr:cNvPr id="1440" name="Line 1"/>
        <xdr:cNvSpPr>
          <a:spLocks noChangeShapeType="1"/>
        </xdr:cNvSpPr>
      </xdr:nvSpPr>
      <xdr:spPr bwMode="auto">
        <a:xfrm>
          <a:off x="8010525" y="313848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1441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1442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1443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1444" name="Line 1"/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1445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1446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1447" name="Line 1"/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1448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1449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1450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1451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130</xdr:row>
      <xdr:rowOff>9525</xdr:rowOff>
    </xdr:from>
    <xdr:to>
      <xdr:col>14</xdr:col>
      <xdr:colOff>361950</xdr:colOff>
      <xdr:row>130</xdr:row>
      <xdr:rowOff>9525</xdr:rowOff>
    </xdr:to>
    <xdr:sp macro="" textlink="">
      <xdr:nvSpPr>
        <xdr:cNvPr id="1452" name="Line 1"/>
        <xdr:cNvSpPr>
          <a:spLocks noChangeShapeType="1"/>
        </xdr:cNvSpPr>
      </xdr:nvSpPr>
      <xdr:spPr bwMode="auto">
        <a:xfrm>
          <a:off x="8010525" y="313848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1453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1454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1455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1456" name="Line 1"/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1457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1458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1459" name="Line 1"/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1460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1461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1462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2124075</xdr:colOff>
      <xdr:row>133</xdr:row>
      <xdr:rowOff>9525</xdr:rowOff>
    </xdr:from>
    <xdr:to>
      <xdr:col>4</xdr:col>
      <xdr:colOff>285750</xdr:colOff>
      <xdr:row>133</xdr:row>
      <xdr:rowOff>9525</xdr:rowOff>
    </xdr:to>
    <xdr:sp macro="" textlink="">
      <xdr:nvSpPr>
        <xdr:cNvPr id="1463" name="Line 1"/>
        <xdr:cNvSpPr>
          <a:spLocks noChangeShapeType="1"/>
        </xdr:cNvSpPr>
      </xdr:nvSpPr>
      <xdr:spPr bwMode="auto">
        <a:xfrm>
          <a:off x="1819275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209550</xdr:colOff>
      <xdr:row>133</xdr:row>
      <xdr:rowOff>9525</xdr:rowOff>
    </xdr:from>
    <xdr:to>
      <xdr:col>4</xdr:col>
      <xdr:colOff>1285875</xdr:colOff>
      <xdr:row>133</xdr:row>
      <xdr:rowOff>9525</xdr:rowOff>
    </xdr:to>
    <xdr:sp macro="" textlink="">
      <xdr:nvSpPr>
        <xdr:cNvPr id="1464" name="Line 1"/>
        <xdr:cNvSpPr>
          <a:spLocks noChangeShapeType="1"/>
        </xdr:cNvSpPr>
      </xdr:nvSpPr>
      <xdr:spPr bwMode="auto">
        <a:xfrm>
          <a:off x="2028825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133</xdr:row>
      <xdr:rowOff>9525</xdr:rowOff>
    </xdr:from>
    <xdr:to>
      <xdr:col>5</xdr:col>
      <xdr:colOff>285750</xdr:colOff>
      <xdr:row>133</xdr:row>
      <xdr:rowOff>9525</xdr:rowOff>
    </xdr:to>
    <xdr:sp macro="" textlink="">
      <xdr:nvSpPr>
        <xdr:cNvPr id="1465" name="Line 1"/>
        <xdr:cNvSpPr>
          <a:spLocks noChangeShapeType="1"/>
        </xdr:cNvSpPr>
      </xdr:nvSpPr>
      <xdr:spPr bwMode="auto">
        <a:xfrm>
          <a:off x="3676650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133</xdr:row>
      <xdr:rowOff>9525</xdr:rowOff>
    </xdr:from>
    <xdr:to>
      <xdr:col>5</xdr:col>
      <xdr:colOff>1285875</xdr:colOff>
      <xdr:row>133</xdr:row>
      <xdr:rowOff>9525</xdr:rowOff>
    </xdr:to>
    <xdr:sp macro="" textlink="">
      <xdr:nvSpPr>
        <xdr:cNvPr id="1466" name="Line 1"/>
        <xdr:cNvSpPr>
          <a:spLocks noChangeShapeType="1"/>
        </xdr:cNvSpPr>
      </xdr:nvSpPr>
      <xdr:spPr bwMode="auto">
        <a:xfrm>
          <a:off x="3886200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133</xdr:row>
      <xdr:rowOff>9525</xdr:rowOff>
    </xdr:from>
    <xdr:to>
      <xdr:col>6</xdr:col>
      <xdr:colOff>285750</xdr:colOff>
      <xdr:row>133</xdr:row>
      <xdr:rowOff>9525</xdr:rowOff>
    </xdr:to>
    <xdr:sp macro="" textlink="">
      <xdr:nvSpPr>
        <xdr:cNvPr id="1467" name="Line 1"/>
        <xdr:cNvSpPr>
          <a:spLocks noChangeShapeType="1"/>
        </xdr:cNvSpPr>
      </xdr:nvSpPr>
      <xdr:spPr bwMode="auto">
        <a:xfrm>
          <a:off x="5324475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133</xdr:row>
      <xdr:rowOff>9525</xdr:rowOff>
    </xdr:from>
    <xdr:to>
      <xdr:col>6</xdr:col>
      <xdr:colOff>1285875</xdr:colOff>
      <xdr:row>133</xdr:row>
      <xdr:rowOff>9525</xdr:rowOff>
    </xdr:to>
    <xdr:sp macro="" textlink="">
      <xdr:nvSpPr>
        <xdr:cNvPr id="1468" name="Line 1"/>
        <xdr:cNvSpPr>
          <a:spLocks noChangeShapeType="1"/>
        </xdr:cNvSpPr>
      </xdr:nvSpPr>
      <xdr:spPr bwMode="auto">
        <a:xfrm>
          <a:off x="5534025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133</xdr:row>
      <xdr:rowOff>9525</xdr:rowOff>
    </xdr:from>
    <xdr:to>
      <xdr:col>7</xdr:col>
      <xdr:colOff>285750</xdr:colOff>
      <xdr:row>133</xdr:row>
      <xdr:rowOff>9525</xdr:rowOff>
    </xdr:to>
    <xdr:sp macro="" textlink="">
      <xdr:nvSpPr>
        <xdr:cNvPr id="1469" name="Line 1"/>
        <xdr:cNvSpPr>
          <a:spLocks noChangeShapeType="1"/>
        </xdr:cNvSpPr>
      </xdr:nvSpPr>
      <xdr:spPr bwMode="auto">
        <a:xfrm>
          <a:off x="6972300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133</xdr:row>
      <xdr:rowOff>9525</xdr:rowOff>
    </xdr:from>
    <xdr:to>
      <xdr:col>7</xdr:col>
      <xdr:colOff>1285875</xdr:colOff>
      <xdr:row>133</xdr:row>
      <xdr:rowOff>9525</xdr:rowOff>
    </xdr:to>
    <xdr:sp macro="" textlink="">
      <xdr:nvSpPr>
        <xdr:cNvPr id="1470" name="Line 1"/>
        <xdr:cNvSpPr>
          <a:spLocks noChangeShapeType="1"/>
        </xdr:cNvSpPr>
      </xdr:nvSpPr>
      <xdr:spPr bwMode="auto">
        <a:xfrm>
          <a:off x="7181850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2124075</xdr:colOff>
      <xdr:row>133</xdr:row>
      <xdr:rowOff>9525</xdr:rowOff>
    </xdr:from>
    <xdr:to>
      <xdr:col>3</xdr:col>
      <xdr:colOff>285750</xdr:colOff>
      <xdr:row>133</xdr:row>
      <xdr:rowOff>9525</xdr:rowOff>
    </xdr:to>
    <xdr:sp macro="" textlink="">
      <xdr:nvSpPr>
        <xdr:cNvPr id="2088" name="Line 1"/>
        <xdr:cNvSpPr>
          <a:spLocks noChangeShapeType="1"/>
        </xdr:cNvSpPr>
      </xdr:nvSpPr>
      <xdr:spPr bwMode="auto">
        <a:xfrm>
          <a:off x="1819275" y="32156400"/>
          <a:ext cx="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209550</xdr:colOff>
      <xdr:row>133</xdr:row>
      <xdr:rowOff>9525</xdr:rowOff>
    </xdr:from>
    <xdr:to>
      <xdr:col>3</xdr:col>
      <xdr:colOff>1285875</xdr:colOff>
      <xdr:row>133</xdr:row>
      <xdr:rowOff>9525</xdr:rowOff>
    </xdr:to>
    <xdr:sp macro="" textlink="">
      <xdr:nvSpPr>
        <xdr:cNvPr id="2089" name="Line 1"/>
        <xdr:cNvSpPr>
          <a:spLocks noChangeShapeType="1"/>
        </xdr:cNvSpPr>
      </xdr:nvSpPr>
      <xdr:spPr bwMode="auto">
        <a:xfrm>
          <a:off x="209550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142875</xdr:colOff>
      <xdr:row>133</xdr:row>
      <xdr:rowOff>9525</xdr:rowOff>
    </xdr:from>
    <xdr:to>
      <xdr:col>14</xdr:col>
      <xdr:colOff>714375</xdr:colOff>
      <xdr:row>133</xdr:row>
      <xdr:rowOff>9525</xdr:rowOff>
    </xdr:to>
    <xdr:sp macro="" textlink="">
      <xdr:nvSpPr>
        <xdr:cNvPr id="2090" name="Line 1"/>
        <xdr:cNvSpPr>
          <a:spLocks noChangeShapeType="1"/>
        </xdr:cNvSpPr>
      </xdr:nvSpPr>
      <xdr:spPr bwMode="auto">
        <a:xfrm>
          <a:off x="8829675" y="3215640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133</xdr:row>
      <xdr:rowOff>9525</xdr:rowOff>
    </xdr:from>
    <xdr:to>
      <xdr:col>14</xdr:col>
      <xdr:colOff>447675</xdr:colOff>
      <xdr:row>133</xdr:row>
      <xdr:rowOff>9525</xdr:rowOff>
    </xdr:to>
    <xdr:sp macro="" textlink="">
      <xdr:nvSpPr>
        <xdr:cNvPr id="2091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2092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2093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094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095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2096" name="Line 1"/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097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098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131</xdr:row>
      <xdr:rowOff>9525</xdr:rowOff>
    </xdr:from>
    <xdr:to>
      <xdr:col>4</xdr:col>
      <xdr:colOff>400050</xdr:colOff>
      <xdr:row>131</xdr:row>
      <xdr:rowOff>9525</xdr:rowOff>
    </xdr:to>
    <xdr:sp macro="" textlink="">
      <xdr:nvSpPr>
        <xdr:cNvPr id="2099" name="Line 1"/>
        <xdr:cNvSpPr>
          <a:spLocks noChangeShapeType="1"/>
        </xdr:cNvSpPr>
      </xdr:nvSpPr>
      <xdr:spPr bwMode="auto">
        <a:xfrm>
          <a:off x="1057275" y="316420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2100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2101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133</xdr:row>
      <xdr:rowOff>9525</xdr:rowOff>
    </xdr:from>
    <xdr:to>
      <xdr:col>14</xdr:col>
      <xdr:colOff>361950</xdr:colOff>
      <xdr:row>133</xdr:row>
      <xdr:rowOff>9525</xdr:rowOff>
    </xdr:to>
    <xdr:sp macro="" textlink="">
      <xdr:nvSpPr>
        <xdr:cNvPr id="2102" name="Line 1"/>
        <xdr:cNvSpPr>
          <a:spLocks noChangeShapeType="1"/>
        </xdr:cNvSpPr>
      </xdr:nvSpPr>
      <xdr:spPr bwMode="auto">
        <a:xfrm>
          <a:off x="8010525" y="321564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133</xdr:row>
      <xdr:rowOff>9525</xdr:rowOff>
    </xdr:from>
    <xdr:to>
      <xdr:col>14</xdr:col>
      <xdr:colOff>447675</xdr:colOff>
      <xdr:row>133</xdr:row>
      <xdr:rowOff>9525</xdr:rowOff>
    </xdr:to>
    <xdr:sp macro="" textlink="">
      <xdr:nvSpPr>
        <xdr:cNvPr id="2103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2104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2105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2106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107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108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129</xdr:row>
      <xdr:rowOff>9525</xdr:rowOff>
    </xdr:from>
    <xdr:to>
      <xdr:col>4</xdr:col>
      <xdr:colOff>381000</xdr:colOff>
      <xdr:row>129</xdr:row>
      <xdr:rowOff>9525</xdr:rowOff>
    </xdr:to>
    <xdr:sp macro="" textlink="">
      <xdr:nvSpPr>
        <xdr:cNvPr id="2109" name="Line 1"/>
        <xdr:cNvSpPr>
          <a:spLocks noChangeShapeType="1"/>
        </xdr:cNvSpPr>
      </xdr:nvSpPr>
      <xdr:spPr bwMode="auto">
        <a:xfrm>
          <a:off x="1104900" y="31127700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129</xdr:row>
      <xdr:rowOff>9525</xdr:rowOff>
    </xdr:from>
    <xdr:to>
      <xdr:col>5</xdr:col>
      <xdr:colOff>361950</xdr:colOff>
      <xdr:row>129</xdr:row>
      <xdr:rowOff>9525</xdr:rowOff>
    </xdr:to>
    <xdr:sp macro="" textlink="">
      <xdr:nvSpPr>
        <xdr:cNvPr id="2110" name="Line 1"/>
        <xdr:cNvSpPr>
          <a:spLocks noChangeShapeType="1"/>
        </xdr:cNvSpPr>
      </xdr:nvSpPr>
      <xdr:spPr bwMode="auto">
        <a:xfrm>
          <a:off x="2857500" y="31127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129</xdr:row>
      <xdr:rowOff>9525</xdr:rowOff>
    </xdr:from>
    <xdr:to>
      <xdr:col>4</xdr:col>
      <xdr:colOff>447675</xdr:colOff>
      <xdr:row>129</xdr:row>
      <xdr:rowOff>9525</xdr:rowOff>
    </xdr:to>
    <xdr:sp macro="" textlink="">
      <xdr:nvSpPr>
        <xdr:cNvPr id="2111" name="Line 1"/>
        <xdr:cNvSpPr>
          <a:spLocks noChangeShapeType="1"/>
        </xdr:cNvSpPr>
      </xdr:nvSpPr>
      <xdr:spPr bwMode="auto">
        <a:xfrm>
          <a:off x="1076325" y="3112770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2112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113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114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115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2116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117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118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2119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120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121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2122" name="Line 1"/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123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124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130</xdr:row>
      <xdr:rowOff>9525</xdr:rowOff>
    </xdr:from>
    <xdr:to>
      <xdr:col>4</xdr:col>
      <xdr:colOff>381000</xdr:colOff>
      <xdr:row>130</xdr:row>
      <xdr:rowOff>9525</xdr:rowOff>
    </xdr:to>
    <xdr:sp macro="" textlink="">
      <xdr:nvSpPr>
        <xdr:cNvPr id="2125" name="Line 1"/>
        <xdr:cNvSpPr>
          <a:spLocks noChangeShapeType="1"/>
        </xdr:cNvSpPr>
      </xdr:nvSpPr>
      <xdr:spPr bwMode="auto">
        <a:xfrm>
          <a:off x="1104900" y="31384875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130</xdr:row>
      <xdr:rowOff>9525</xdr:rowOff>
    </xdr:from>
    <xdr:to>
      <xdr:col>5</xdr:col>
      <xdr:colOff>361950</xdr:colOff>
      <xdr:row>130</xdr:row>
      <xdr:rowOff>9525</xdr:rowOff>
    </xdr:to>
    <xdr:sp macro="" textlink="">
      <xdr:nvSpPr>
        <xdr:cNvPr id="2126" name="Line 1"/>
        <xdr:cNvSpPr>
          <a:spLocks noChangeShapeType="1"/>
        </xdr:cNvSpPr>
      </xdr:nvSpPr>
      <xdr:spPr bwMode="auto">
        <a:xfrm>
          <a:off x="2857500" y="313848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130</xdr:row>
      <xdr:rowOff>9525</xdr:rowOff>
    </xdr:from>
    <xdr:to>
      <xdr:col>4</xdr:col>
      <xdr:colOff>447675</xdr:colOff>
      <xdr:row>130</xdr:row>
      <xdr:rowOff>9525</xdr:rowOff>
    </xdr:to>
    <xdr:sp macro="" textlink="">
      <xdr:nvSpPr>
        <xdr:cNvPr id="2127" name="Line 1"/>
        <xdr:cNvSpPr>
          <a:spLocks noChangeShapeType="1"/>
        </xdr:cNvSpPr>
      </xdr:nvSpPr>
      <xdr:spPr bwMode="auto">
        <a:xfrm>
          <a:off x="1076325" y="313848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2128" name="Line 1"/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129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130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131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2132" name="Line 1"/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133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134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2135" name="Line 1"/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136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137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131</xdr:row>
      <xdr:rowOff>9525</xdr:rowOff>
    </xdr:from>
    <xdr:to>
      <xdr:col>4</xdr:col>
      <xdr:colOff>400050</xdr:colOff>
      <xdr:row>131</xdr:row>
      <xdr:rowOff>9525</xdr:rowOff>
    </xdr:to>
    <xdr:sp macro="" textlink="">
      <xdr:nvSpPr>
        <xdr:cNvPr id="2138" name="Line 1"/>
        <xdr:cNvSpPr>
          <a:spLocks noChangeShapeType="1"/>
        </xdr:cNvSpPr>
      </xdr:nvSpPr>
      <xdr:spPr bwMode="auto">
        <a:xfrm>
          <a:off x="1057275" y="316420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2139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2140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131</xdr:row>
      <xdr:rowOff>9525</xdr:rowOff>
    </xdr:from>
    <xdr:to>
      <xdr:col>4</xdr:col>
      <xdr:colOff>381000</xdr:colOff>
      <xdr:row>131</xdr:row>
      <xdr:rowOff>9525</xdr:rowOff>
    </xdr:to>
    <xdr:sp macro="" textlink="">
      <xdr:nvSpPr>
        <xdr:cNvPr id="2141" name="Line 1"/>
        <xdr:cNvSpPr>
          <a:spLocks noChangeShapeType="1"/>
        </xdr:cNvSpPr>
      </xdr:nvSpPr>
      <xdr:spPr bwMode="auto">
        <a:xfrm>
          <a:off x="1104900" y="31642050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131</xdr:row>
      <xdr:rowOff>9525</xdr:rowOff>
    </xdr:from>
    <xdr:to>
      <xdr:col>5</xdr:col>
      <xdr:colOff>361950</xdr:colOff>
      <xdr:row>131</xdr:row>
      <xdr:rowOff>9525</xdr:rowOff>
    </xdr:to>
    <xdr:sp macro="" textlink="">
      <xdr:nvSpPr>
        <xdr:cNvPr id="2142" name="Line 1"/>
        <xdr:cNvSpPr>
          <a:spLocks noChangeShapeType="1"/>
        </xdr:cNvSpPr>
      </xdr:nvSpPr>
      <xdr:spPr bwMode="auto">
        <a:xfrm>
          <a:off x="2857500" y="316420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131</xdr:row>
      <xdr:rowOff>9525</xdr:rowOff>
    </xdr:from>
    <xdr:to>
      <xdr:col>4</xdr:col>
      <xdr:colOff>447675</xdr:colOff>
      <xdr:row>131</xdr:row>
      <xdr:rowOff>9525</xdr:rowOff>
    </xdr:to>
    <xdr:sp macro="" textlink="">
      <xdr:nvSpPr>
        <xdr:cNvPr id="2143" name="Line 1"/>
        <xdr:cNvSpPr>
          <a:spLocks noChangeShapeType="1"/>
        </xdr:cNvSpPr>
      </xdr:nvSpPr>
      <xdr:spPr bwMode="auto">
        <a:xfrm>
          <a:off x="1076325" y="316420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131</xdr:row>
      <xdr:rowOff>9525</xdr:rowOff>
    </xdr:from>
    <xdr:to>
      <xdr:col>4</xdr:col>
      <xdr:colOff>400050</xdr:colOff>
      <xdr:row>131</xdr:row>
      <xdr:rowOff>9525</xdr:rowOff>
    </xdr:to>
    <xdr:sp macro="" textlink="">
      <xdr:nvSpPr>
        <xdr:cNvPr id="2144" name="Line 1"/>
        <xdr:cNvSpPr>
          <a:spLocks noChangeShapeType="1"/>
        </xdr:cNvSpPr>
      </xdr:nvSpPr>
      <xdr:spPr bwMode="auto">
        <a:xfrm>
          <a:off x="1057275" y="316420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2145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2146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2147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2148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2149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2150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2151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2152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2153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154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155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15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157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158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159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2160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2161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162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163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164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165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16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167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168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169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170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171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172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17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174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17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17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177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17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179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2180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181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182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183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18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18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186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187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18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189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190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19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19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19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194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195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19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19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19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19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20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20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20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203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2204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205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20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207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20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20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210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21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21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213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214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21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21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21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218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219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22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133</xdr:row>
      <xdr:rowOff>9525</xdr:rowOff>
    </xdr:from>
    <xdr:to>
      <xdr:col>14</xdr:col>
      <xdr:colOff>447675</xdr:colOff>
      <xdr:row>133</xdr:row>
      <xdr:rowOff>9525</xdr:rowOff>
    </xdr:to>
    <xdr:sp macro="" textlink="">
      <xdr:nvSpPr>
        <xdr:cNvPr id="2221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2222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133</xdr:row>
      <xdr:rowOff>9525</xdr:rowOff>
    </xdr:from>
    <xdr:to>
      <xdr:col>14</xdr:col>
      <xdr:colOff>361950</xdr:colOff>
      <xdr:row>133</xdr:row>
      <xdr:rowOff>9525</xdr:rowOff>
    </xdr:to>
    <xdr:sp macro="" textlink="">
      <xdr:nvSpPr>
        <xdr:cNvPr id="2223" name="Line 1"/>
        <xdr:cNvSpPr>
          <a:spLocks noChangeShapeType="1"/>
        </xdr:cNvSpPr>
      </xdr:nvSpPr>
      <xdr:spPr bwMode="auto">
        <a:xfrm>
          <a:off x="8010525" y="321564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133</xdr:row>
      <xdr:rowOff>9525</xdr:rowOff>
    </xdr:from>
    <xdr:to>
      <xdr:col>14</xdr:col>
      <xdr:colOff>447675</xdr:colOff>
      <xdr:row>133</xdr:row>
      <xdr:rowOff>9525</xdr:rowOff>
    </xdr:to>
    <xdr:sp macro="" textlink="">
      <xdr:nvSpPr>
        <xdr:cNvPr id="2224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2225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2226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133</xdr:row>
      <xdr:rowOff>9525</xdr:rowOff>
    </xdr:from>
    <xdr:to>
      <xdr:col>14</xdr:col>
      <xdr:colOff>381000</xdr:colOff>
      <xdr:row>133</xdr:row>
      <xdr:rowOff>9525</xdr:rowOff>
    </xdr:to>
    <xdr:sp macro="" textlink="">
      <xdr:nvSpPr>
        <xdr:cNvPr id="2227" name="Line 1"/>
        <xdr:cNvSpPr>
          <a:spLocks noChangeShapeType="1"/>
        </xdr:cNvSpPr>
      </xdr:nvSpPr>
      <xdr:spPr bwMode="auto">
        <a:xfrm>
          <a:off x="8077200" y="321564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133</xdr:row>
      <xdr:rowOff>9525</xdr:rowOff>
    </xdr:from>
    <xdr:to>
      <xdr:col>14</xdr:col>
      <xdr:colOff>447675</xdr:colOff>
      <xdr:row>133</xdr:row>
      <xdr:rowOff>9525</xdr:rowOff>
    </xdr:to>
    <xdr:sp macro="" textlink="">
      <xdr:nvSpPr>
        <xdr:cNvPr id="2228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2229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133</xdr:row>
      <xdr:rowOff>9525</xdr:rowOff>
    </xdr:from>
    <xdr:to>
      <xdr:col>14</xdr:col>
      <xdr:colOff>381000</xdr:colOff>
      <xdr:row>133</xdr:row>
      <xdr:rowOff>9525</xdr:rowOff>
    </xdr:to>
    <xdr:sp macro="" textlink="">
      <xdr:nvSpPr>
        <xdr:cNvPr id="2230" name="Line 1"/>
        <xdr:cNvSpPr>
          <a:spLocks noChangeShapeType="1"/>
        </xdr:cNvSpPr>
      </xdr:nvSpPr>
      <xdr:spPr bwMode="auto">
        <a:xfrm>
          <a:off x="8077200" y="321564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133</xdr:row>
      <xdr:rowOff>9525</xdr:rowOff>
    </xdr:from>
    <xdr:to>
      <xdr:col>14</xdr:col>
      <xdr:colOff>447675</xdr:colOff>
      <xdr:row>133</xdr:row>
      <xdr:rowOff>9525</xdr:rowOff>
    </xdr:to>
    <xdr:sp macro="" textlink="">
      <xdr:nvSpPr>
        <xdr:cNvPr id="2231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2232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2233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234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235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129</xdr:row>
      <xdr:rowOff>9525</xdr:rowOff>
    </xdr:from>
    <xdr:to>
      <xdr:col>4</xdr:col>
      <xdr:colOff>381000</xdr:colOff>
      <xdr:row>129</xdr:row>
      <xdr:rowOff>9525</xdr:rowOff>
    </xdr:to>
    <xdr:sp macro="" textlink="">
      <xdr:nvSpPr>
        <xdr:cNvPr id="2236" name="Line 1"/>
        <xdr:cNvSpPr>
          <a:spLocks noChangeShapeType="1"/>
        </xdr:cNvSpPr>
      </xdr:nvSpPr>
      <xdr:spPr bwMode="auto">
        <a:xfrm>
          <a:off x="1104900" y="31127700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129</xdr:row>
      <xdr:rowOff>9525</xdr:rowOff>
    </xdr:from>
    <xdr:to>
      <xdr:col>5</xdr:col>
      <xdr:colOff>361950</xdr:colOff>
      <xdr:row>129</xdr:row>
      <xdr:rowOff>9525</xdr:rowOff>
    </xdr:to>
    <xdr:sp macro="" textlink="">
      <xdr:nvSpPr>
        <xdr:cNvPr id="2237" name="Line 1"/>
        <xdr:cNvSpPr>
          <a:spLocks noChangeShapeType="1"/>
        </xdr:cNvSpPr>
      </xdr:nvSpPr>
      <xdr:spPr bwMode="auto">
        <a:xfrm>
          <a:off x="2857500" y="31127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129</xdr:row>
      <xdr:rowOff>9525</xdr:rowOff>
    </xdr:from>
    <xdr:to>
      <xdr:col>4</xdr:col>
      <xdr:colOff>447675</xdr:colOff>
      <xdr:row>129</xdr:row>
      <xdr:rowOff>9525</xdr:rowOff>
    </xdr:to>
    <xdr:sp macro="" textlink="">
      <xdr:nvSpPr>
        <xdr:cNvPr id="2238" name="Line 1"/>
        <xdr:cNvSpPr>
          <a:spLocks noChangeShapeType="1"/>
        </xdr:cNvSpPr>
      </xdr:nvSpPr>
      <xdr:spPr bwMode="auto">
        <a:xfrm>
          <a:off x="1076325" y="3112770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2239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240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241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242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2243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244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245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2246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247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2248" name="Line 1"/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249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250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130</xdr:row>
      <xdr:rowOff>9525</xdr:rowOff>
    </xdr:from>
    <xdr:to>
      <xdr:col>5</xdr:col>
      <xdr:colOff>361950</xdr:colOff>
      <xdr:row>130</xdr:row>
      <xdr:rowOff>9525</xdr:rowOff>
    </xdr:to>
    <xdr:sp macro="" textlink="">
      <xdr:nvSpPr>
        <xdr:cNvPr id="2251" name="Line 1"/>
        <xdr:cNvSpPr>
          <a:spLocks noChangeShapeType="1"/>
        </xdr:cNvSpPr>
      </xdr:nvSpPr>
      <xdr:spPr bwMode="auto">
        <a:xfrm>
          <a:off x="2857500" y="313848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252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253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254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2255" name="Line 1"/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256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257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2258" name="Line 1"/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259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260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261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2262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2263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131</xdr:row>
      <xdr:rowOff>9525</xdr:rowOff>
    </xdr:from>
    <xdr:to>
      <xdr:col>5</xdr:col>
      <xdr:colOff>361950</xdr:colOff>
      <xdr:row>131</xdr:row>
      <xdr:rowOff>9525</xdr:rowOff>
    </xdr:to>
    <xdr:sp macro="" textlink="">
      <xdr:nvSpPr>
        <xdr:cNvPr id="2264" name="Line 1"/>
        <xdr:cNvSpPr>
          <a:spLocks noChangeShapeType="1"/>
        </xdr:cNvSpPr>
      </xdr:nvSpPr>
      <xdr:spPr bwMode="auto">
        <a:xfrm>
          <a:off x="2857500" y="316420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2265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2266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2267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2268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2269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2270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2271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2272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2273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2274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2275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2276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2277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278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279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28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281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282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28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2284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2285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286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287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288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289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29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291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292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29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294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295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29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29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298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299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300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301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302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303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304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2305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306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30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308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309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310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311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312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313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314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315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1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31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318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1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320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2321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322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32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324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2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2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327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328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2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330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331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3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3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3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335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336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3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338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339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4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341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2342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343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4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4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346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347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4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349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350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5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5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353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354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5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5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357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358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5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6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36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36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6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364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36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366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2367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368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6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370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37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37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373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374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37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376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377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37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37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38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381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38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38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8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38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38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387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2388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389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9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39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39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39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394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39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39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397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39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39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40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401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40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40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40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405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406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40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408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409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410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411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2412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413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414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415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416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417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418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419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420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421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422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423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2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425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426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2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428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2429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430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431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43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3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3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435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436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3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438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439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4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4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4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443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444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4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446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44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2448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449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45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451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452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453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454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455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456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45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458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5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46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461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6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463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2464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465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46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467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6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6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470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471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7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473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474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7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7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7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478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479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8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481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48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8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2484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485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8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8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488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489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9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491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49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9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9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495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496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9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9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499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500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50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50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50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2504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505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50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50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508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509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51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511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51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51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51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1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1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51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1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1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520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52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52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24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2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2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527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2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2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530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3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3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3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3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535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36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3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538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53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2540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54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54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43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4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4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4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2547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4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4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5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551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5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5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554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5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5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5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5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559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60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6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6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6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2564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6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6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6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568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69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7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571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7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7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7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575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76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7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7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579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80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8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8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8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2584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8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8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8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588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89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9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591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9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9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9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9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596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97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9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99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60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2601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60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60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60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605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606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60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608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609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61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61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612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613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61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61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2616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2617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2618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2619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130</xdr:row>
      <xdr:rowOff>9525</xdr:rowOff>
    </xdr:from>
    <xdr:to>
      <xdr:col>6</xdr:col>
      <xdr:colOff>361950</xdr:colOff>
      <xdr:row>130</xdr:row>
      <xdr:rowOff>9525</xdr:rowOff>
    </xdr:to>
    <xdr:sp macro="" textlink="">
      <xdr:nvSpPr>
        <xdr:cNvPr id="2620" name="Line 1"/>
        <xdr:cNvSpPr>
          <a:spLocks noChangeShapeType="1"/>
        </xdr:cNvSpPr>
      </xdr:nvSpPr>
      <xdr:spPr bwMode="auto">
        <a:xfrm>
          <a:off x="4714875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2621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2622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2623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2624" name="Line 1"/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2625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2626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2627" name="Line 1"/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2628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2629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2630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2631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130</xdr:row>
      <xdr:rowOff>9525</xdr:rowOff>
    </xdr:from>
    <xdr:to>
      <xdr:col>6</xdr:col>
      <xdr:colOff>361950</xdr:colOff>
      <xdr:row>130</xdr:row>
      <xdr:rowOff>9525</xdr:rowOff>
    </xdr:to>
    <xdr:sp macro="" textlink="">
      <xdr:nvSpPr>
        <xdr:cNvPr id="2632" name="Line 1"/>
        <xdr:cNvSpPr>
          <a:spLocks noChangeShapeType="1"/>
        </xdr:cNvSpPr>
      </xdr:nvSpPr>
      <xdr:spPr bwMode="auto">
        <a:xfrm>
          <a:off x="4714875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2633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2634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2635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2636" name="Line 1"/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2637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2638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2639" name="Line 1"/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2640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2641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2642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2643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2644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2645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2646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130</xdr:row>
      <xdr:rowOff>9525</xdr:rowOff>
    </xdr:from>
    <xdr:to>
      <xdr:col>7</xdr:col>
      <xdr:colOff>361950</xdr:colOff>
      <xdr:row>130</xdr:row>
      <xdr:rowOff>9525</xdr:rowOff>
    </xdr:to>
    <xdr:sp macro="" textlink="">
      <xdr:nvSpPr>
        <xdr:cNvPr id="2647" name="Line 1"/>
        <xdr:cNvSpPr>
          <a:spLocks noChangeShapeType="1"/>
        </xdr:cNvSpPr>
      </xdr:nvSpPr>
      <xdr:spPr bwMode="auto">
        <a:xfrm>
          <a:off x="6362700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2648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2649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2650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130</xdr:row>
      <xdr:rowOff>9525</xdr:rowOff>
    </xdr:from>
    <xdr:to>
      <xdr:col>7</xdr:col>
      <xdr:colOff>381000</xdr:colOff>
      <xdr:row>130</xdr:row>
      <xdr:rowOff>9525</xdr:rowOff>
    </xdr:to>
    <xdr:sp macro="" textlink="">
      <xdr:nvSpPr>
        <xdr:cNvPr id="2651" name="Line 1"/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2652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2653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130</xdr:row>
      <xdr:rowOff>9525</xdr:rowOff>
    </xdr:from>
    <xdr:to>
      <xdr:col>7</xdr:col>
      <xdr:colOff>381000</xdr:colOff>
      <xdr:row>130</xdr:row>
      <xdr:rowOff>9525</xdr:rowOff>
    </xdr:to>
    <xdr:sp macro="" textlink="">
      <xdr:nvSpPr>
        <xdr:cNvPr id="2654" name="Line 1"/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2655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2656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2657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2658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130</xdr:row>
      <xdr:rowOff>9525</xdr:rowOff>
    </xdr:from>
    <xdr:to>
      <xdr:col>7</xdr:col>
      <xdr:colOff>361950</xdr:colOff>
      <xdr:row>130</xdr:row>
      <xdr:rowOff>9525</xdr:rowOff>
    </xdr:to>
    <xdr:sp macro="" textlink="">
      <xdr:nvSpPr>
        <xdr:cNvPr id="2659" name="Line 1"/>
        <xdr:cNvSpPr>
          <a:spLocks noChangeShapeType="1"/>
        </xdr:cNvSpPr>
      </xdr:nvSpPr>
      <xdr:spPr bwMode="auto">
        <a:xfrm>
          <a:off x="6362700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2660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2661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2662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130</xdr:row>
      <xdr:rowOff>9525</xdr:rowOff>
    </xdr:from>
    <xdr:to>
      <xdr:col>7</xdr:col>
      <xdr:colOff>381000</xdr:colOff>
      <xdr:row>130</xdr:row>
      <xdr:rowOff>9525</xdr:rowOff>
    </xdr:to>
    <xdr:sp macro="" textlink="">
      <xdr:nvSpPr>
        <xdr:cNvPr id="2663" name="Line 1"/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2664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2665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130</xdr:row>
      <xdr:rowOff>9525</xdr:rowOff>
    </xdr:from>
    <xdr:to>
      <xdr:col>7</xdr:col>
      <xdr:colOff>381000</xdr:colOff>
      <xdr:row>130</xdr:row>
      <xdr:rowOff>9525</xdr:rowOff>
    </xdr:to>
    <xdr:sp macro="" textlink="">
      <xdr:nvSpPr>
        <xdr:cNvPr id="2666" name="Line 1"/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2667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2668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2669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2670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2671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2672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2673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130</xdr:row>
      <xdr:rowOff>9525</xdr:rowOff>
    </xdr:from>
    <xdr:to>
      <xdr:col>14</xdr:col>
      <xdr:colOff>361950</xdr:colOff>
      <xdr:row>130</xdr:row>
      <xdr:rowOff>9525</xdr:rowOff>
    </xdr:to>
    <xdr:sp macro="" textlink="">
      <xdr:nvSpPr>
        <xdr:cNvPr id="2674" name="Line 1"/>
        <xdr:cNvSpPr>
          <a:spLocks noChangeShapeType="1"/>
        </xdr:cNvSpPr>
      </xdr:nvSpPr>
      <xdr:spPr bwMode="auto">
        <a:xfrm>
          <a:off x="8010525" y="313848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2675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2676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2677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2678" name="Line 1"/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2679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2680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2681" name="Line 1"/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2682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2683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2684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2685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130</xdr:row>
      <xdr:rowOff>9525</xdr:rowOff>
    </xdr:from>
    <xdr:to>
      <xdr:col>14</xdr:col>
      <xdr:colOff>361950</xdr:colOff>
      <xdr:row>130</xdr:row>
      <xdr:rowOff>9525</xdr:rowOff>
    </xdr:to>
    <xdr:sp macro="" textlink="">
      <xdr:nvSpPr>
        <xdr:cNvPr id="2686" name="Line 1"/>
        <xdr:cNvSpPr>
          <a:spLocks noChangeShapeType="1"/>
        </xdr:cNvSpPr>
      </xdr:nvSpPr>
      <xdr:spPr bwMode="auto">
        <a:xfrm>
          <a:off x="8010525" y="313848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2687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2688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2689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2690" name="Line 1"/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2691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2692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2693" name="Line 1"/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2694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2695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2696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2124075</xdr:colOff>
      <xdr:row>133</xdr:row>
      <xdr:rowOff>9525</xdr:rowOff>
    </xdr:from>
    <xdr:to>
      <xdr:col>4</xdr:col>
      <xdr:colOff>285750</xdr:colOff>
      <xdr:row>133</xdr:row>
      <xdr:rowOff>9525</xdr:rowOff>
    </xdr:to>
    <xdr:sp macro="" textlink="">
      <xdr:nvSpPr>
        <xdr:cNvPr id="2697" name="Line 1"/>
        <xdr:cNvSpPr>
          <a:spLocks noChangeShapeType="1"/>
        </xdr:cNvSpPr>
      </xdr:nvSpPr>
      <xdr:spPr bwMode="auto">
        <a:xfrm>
          <a:off x="1819275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209550</xdr:colOff>
      <xdr:row>133</xdr:row>
      <xdr:rowOff>9525</xdr:rowOff>
    </xdr:from>
    <xdr:to>
      <xdr:col>4</xdr:col>
      <xdr:colOff>1285875</xdr:colOff>
      <xdr:row>133</xdr:row>
      <xdr:rowOff>9525</xdr:rowOff>
    </xdr:to>
    <xdr:sp macro="" textlink="">
      <xdr:nvSpPr>
        <xdr:cNvPr id="2698" name="Line 1"/>
        <xdr:cNvSpPr>
          <a:spLocks noChangeShapeType="1"/>
        </xdr:cNvSpPr>
      </xdr:nvSpPr>
      <xdr:spPr bwMode="auto">
        <a:xfrm>
          <a:off x="2028825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133</xdr:row>
      <xdr:rowOff>9525</xdr:rowOff>
    </xdr:from>
    <xdr:to>
      <xdr:col>5</xdr:col>
      <xdr:colOff>285750</xdr:colOff>
      <xdr:row>133</xdr:row>
      <xdr:rowOff>9525</xdr:rowOff>
    </xdr:to>
    <xdr:sp macro="" textlink="">
      <xdr:nvSpPr>
        <xdr:cNvPr id="2699" name="Line 1"/>
        <xdr:cNvSpPr>
          <a:spLocks noChangeShapeType="1"/>
        </xdr:cNvSpPr>
      </xdr:nvSpPr>
      <xdr:spPr bwMode="auto">
        <a:xfrm>
          <a:off x="3676650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133</xdr:row>
      <xdr:rowOff>9525</xdr:rowOff>
    </xdr:from>
    <xdr:to>
      <xdr:col>5</xdr:col>
      <xdr:colOff>1285875</xdr:colOff>
      <xdr:row>133</xdr:row>
      <xdr:rowOff>9525</xdr:rowOff>
    </xdr:to>
    <xdr:sp macro="" textlink="">
      <xdr:nvSpPr>
        <xdr:cNvPr id="2700" name="Line 1"/>
        <xdr:cNvSpPr>
          <a:spLocks noChangeShapeType="1"/>
        </xdr:cNvSpPr>
      </xdr:nvSpPr>
      <xdr:spPr bwMode="auto">
        <a:xfrm>
          <a:off x="3886200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133</xdr:row>
      <xdr:rowOff>9525</xdr:rowOff>
    </xdr:from>
    <xdr:to>
      <xdr:col>6</xdr:col>
      <xdr:colOff>285750</xdr:colOff>
      <xdr:row>133</xdr:row>
      <xdr:rowOff>9525</xdr:rowOff>
    </xdr:to>
    <xdr:sp macro="" textlink="">
      <xdr:nvSpPr>
        <xdr:cNvPr id="2701" name="Line 1"/>
        <xdr:cNvSpPr>
          <a:spLocks noChangeShapeType="1"/>
        </xdr:cNvSpPr>
      </xdr:nvSpPr>
      <xdr:spPr bwMode="auto">
        <a:xfrm>
          <a:off x="5324475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133</xdr:row>
      <xdr:rowOff>9525</xdr:rowOff>
    </xdr:from>
    <xdr:to>
      <xdr:col>6</xdr:col>
      <xdr:colOff>1285875</xdr:colOff>
      <xdr:row>133</xdr:row>
      <xdr:rowOff>9525</xdr:rowOff>
    </xdr:to>
    <xdr:sp macro="" textlink="">
      <xdr:nvSpPr>
        <xdr:cNvPr id="2702" name="Line 1"/>
        <xdr:cNvSpPr>
          <a:spLocks noChangeShapeType="1"/>
        </xdr:cNvSpPr>
      </xdr:nvSpPr>
      <xdr:spPr bwMode="auto">
        <a:xfrm>
          <a:off x="5534025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133</xdr:row>
      <xdr:rowOff>9525</xdr:rowOff>
    </xdr:from>
    <xdr:to>
      <xdr:col>7</xdr:col>
      <xdr:colOff>285750</xdr:colOff>
      <xdr:row>133</xdr:row>
      <xdr:rowOff>9525</xdr:rowOff>
    </xdr:to>
    <xdr:sp macro="" textlink="">
      <xdr:nvSpPr>
        <xdr:cNvPr id="2703" name="Line 1"/>
        <xdr:cNvSpPr>
          <a:spLocks noChangeShapeType="1"/>
        </xdr:cNvSpPr>
      </xdr:nvSpPr>
      <xdr:spPr bwMode="auto">
        <a:xfrm>
          <a:off x="6972300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133</xdr:row>
      <xdr:rowOff>9525</xdr:rowOff>
    </xdr:from>
    <xdr:to>
      <xdr:col>7</xdr:col>
      <xdr:colOff>1285875</xdr:colOff>
      <xdr:row>133</xdr:row>
      <xdr:rowOff>9525</xdr:rowOff>
    </xdr:to>
    <xdr:sp macro="" textlink="">
      <xdr:nvSpPr>
        <xdr:cNvPr id="2704" name="Line 1"/>
        <xdr:cNvSpPr>
          <a:spLocks noChangeShapeType="1"/>
        </xdr:cNvSpPr>
      </xdr:nvSpPr>
      <xdr:spPr bwMode="auto">
        <a:xfrm>
          <a:off x="7181850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85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6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86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6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186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86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6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6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86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86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6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87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87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7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7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7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87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87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7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7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7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88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88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8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88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8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88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8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1887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88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8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9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89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89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9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89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89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9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9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9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89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90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0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90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0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190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90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0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0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90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90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1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91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91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1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1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91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91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1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1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91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92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2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2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2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92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92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2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2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92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92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3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3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3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3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3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193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3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3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3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93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4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4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94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4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4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4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4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94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4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4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5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5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5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5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195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5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5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5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95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5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6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96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6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6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6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6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96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6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6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6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7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1971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7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7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7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97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7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7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97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7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8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8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98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8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8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8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98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8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8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8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9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1991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9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9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9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99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9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9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99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9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0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0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0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00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00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0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00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0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008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0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01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011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01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01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01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130</xdr:row>
      <xdr:rowOff>9525</xdr:rowOff>
    </xdr:from>
    <xdr:to>
      <xdr:col>8</xdr:col>
      <xdr:colOff>361950</xdr:colOff>
      <xdr:row>130</xdr:row>
      <xdr:rowOff>9525</xdr:rowOff>
    </xdr:to>
    <xdr:sp macro="" textlink="">
      <xdr:nvSpPr>
        <xdr:cNvPr id="2015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016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01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01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8</xdr:col>
      <xdr:colOff>381000</xdr:colOff>
      <xdr:row>130</xdr:row>
      <xdr:rowOff>9525</xdr:rowOff>
    </xdr:to>
    <xdr:sp macro="" textlink="">
      <xdr:nvSpPr>
        <xdr:cNvPr id="2019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020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021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8</xdr:col>
      <xdr:colOff>381000</xdr:colOff>
      <xdr:row>130</xdr:row>
      <xdr:rowOff>9525</xdr:rowOff>
    </xdr:to>
    <xdr:sp macro="" textlink="">
      <xdr:nvSpPr>
        <xdr:cNvPr id="2022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02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02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02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02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130</xdr:row>
      <xdr:rowOff>9525</xdr:rowOff>
    </xdr:from>
    <xdr:to>
      <xdr:col>8</xdr:col>
      <xdr:colOff>361950</xdr:colOff>
      <xdr:row>130</xdr:row>
      <xdr:rowOff>9525</xdr:rowOff>
    </xdr:to>
    <xdr:sp macro="" textlink="">
      <xdr:nvSpPr>
        <xdr:cNvPr id="2027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028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02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030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8</xdr:col>
      <xdr:colOff>381000</xdr:colOff>
      <xdr:row>130</xdr:row>
      <xdr:rowOff>9525</xdr:rowOff>
    </xdr:to>
    <xdr:sp macro="" textlink="">
      <xdr:nvSpPr>
        <xdr:cNvPr id="2031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032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033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8</xdr:col>
      <xdr:colOff>381000</xdr:colOff>
      <xdr:row>130</xdr:row>
      <xdr:rowOff>9525</xdr:rowOff>
    </xdr:to>
    <xdr:sp macro="" textlink="">
      <xdr:nvSpPr>
        <xdr:cNvPr id="2034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03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03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03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133</xdr:row>
      <xdr:rowOff>9525</xdr:rowOff>
    </xdr:from>
    <xdr:to>
      <xdr:col>8</xdr:col>
      <xdr:colOff>285750</xdr:colOff>
      <xdr:row>133</xdr:row>
      <xdr:rowOff>9525</xdr:rowOff>
    </xdr:to>
    <xdr:sp macro="" textlink="">
      <xdr:nvSpPr>
        <xdr:cNvPr id="2038" name="Line 1"/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133</xdr:row>
      <xdr:rowOff>9525</xdr:rowOff>
    </xdr:from>
    <xdr:to>
      <xdr:col>8</xdr:col>
      <xdr:colOff>1285875</xdr:colOff>
      <xdr:row>133</xdr:row>
      <xdr:rowOff>9525</xdr:rowOff>
    </xdr:to>
    <xdr:sp macro="" textlink="">
      <xdr:nvSpPr>
        <xdr:cNvPr id="2039" name="Line 1"/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04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4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04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4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04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04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4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4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04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5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05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05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5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5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5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05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05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5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5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6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06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06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6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06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6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06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6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068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06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7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7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07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07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7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07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07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7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7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7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08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08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8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08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8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08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08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8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0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70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70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0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70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71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1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1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71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71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1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1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71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71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1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2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2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72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72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2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2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72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72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2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2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3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3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3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73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3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3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3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73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3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3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74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4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4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4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4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74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4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4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4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4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5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5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752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5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5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5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75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5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5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75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6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6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6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6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76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6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6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6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6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769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7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7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7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77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7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7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77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7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7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7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78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8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8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8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78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8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8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8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8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789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9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9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9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79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9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9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79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9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9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9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0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80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80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0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80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0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806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0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80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809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810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811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81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130</xdr:row>
      <xdr:rowOff>9525</xdr:rowOff>
    </xdr:from>
    <xdr:to>
      <xdr:col>8</xdr:col>
      <xdr:colOff>361950</xdr:colOff>
      <xdr:row>130</xdr:row>
      <xdr:rowOff>9525</xdr:rowOff>
    </xdr:to>
    <xdr:sp macro="" textlink="">
      <xdr:nvSpPr>
        <xdr:cNvPr id="2813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814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81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81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8</xdr:col>
      <xdr:colOff>381000</xdr:colOff>
      <xdr:row>130</xdr:row>
      <xdr:rowOff>9525</xdr:rowOff>
    </xdr:to>
    <xdr:sp macro="" textlink="">
      <xdr:nvSpPr>
        <xdr:cNvPr id="2817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818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81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8</xdr:col>
      <xdr:colOff>381000</xdr:colOff>
      <xdr:row>130</xdr:row>
      <xdr:rowOff>9525</xdr:rowOff>
    </xdr:to>
    <xdr:sp macro="" textlink="">
      <xdr:nvSpPr>
        <xdr:cNvPr id="2820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821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82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82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82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130</xdr:row>
      <xdr:rowOff>9525</xdr:rowOff>
    </xdr:from>
    <xdr:to>
      <xdr:col>8</xdr:col>
      <xdr:colOff>361950</xdr:colOff>
      <xdr:row>130</xdr:row>
      <xdr:rowOff>9525</xdr:rowOff>
    </xdr:to>
    <xdr:sp macro="" textlink="">
      <xdr:nvSpPr>
        <xdr:cNvPr id="2825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826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82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82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8</xdr:col>
      <xdr:colOff>381000</xdr:colOff>
      <xdr:row>130</xdr:row>
      <xdr:rowOff>9525</xdr:rowOff>
    </xdr:to>
    <xdr:sp macro="" textlink="">
      <xdr:nvSpPr>
        <xdr:cNvPr id="2829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830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831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8</xdr:col>
      <xdr:colOff>381000</xdr:colOff>
      <xdr:row>130</xdr:row>
      <xdr:rowOff>9525</xdr:rowOff>
    </xdr:to>
    <xdr:sp macro="" textlink="">
      <xdr:nvSpPr>
        <xdr:cNvPr id="2832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83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83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83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133</xdr:row>
      <xdr:rowOff>9525</xdr:rowOff>
    </xdr:from>
    <xdr:to>
      <xdr:col>8</xdr:col>
      <xdr:colOff>285750</xdr:colOff>
      <xdr:row>133</xdr:row>
      <xdr:rowOff>9525</xdr:rowOff>
    </xdr:to>
    <xdr:sp macro="" textlink="">
      <xdr:nvSpPr>
        <xdr:cNvPr id="2836" name="Line 1"/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133</xdr:row>
      <xdr:rowOff>9525</xdr:rowOff>
    </xdr:from>
    <xdr:to>
      <xdr:col>8</xdr:col>
      <xdr:colOff>1285875</xdr:colOff>
      <xdr:row>133</xdr:row>
      <xdr:rowOff>9525</xdr:rowOff>
    </xdr:to>
    <xdr:sp macro="" textlink="">
      <xdr:nvSpPr>
        <xdr:cNvPr id="2837" name="Line 1"/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3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3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4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4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842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4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4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4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84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4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4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84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5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5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5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5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85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5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5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5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5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85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6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6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6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6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6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6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866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6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6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6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87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7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7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87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7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7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7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7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87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7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8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8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8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88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8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8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8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88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8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8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89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9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9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9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89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9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9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9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89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9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0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0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0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90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90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0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0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90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90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0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1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1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1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1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91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1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1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1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91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1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2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92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2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2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2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2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92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2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2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2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3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3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3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93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3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3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3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93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3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3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94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4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4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4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4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94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4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4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4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4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950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5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5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5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95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5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5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95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5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5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6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96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6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6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6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96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6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6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6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6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970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7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7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7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97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7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7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97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7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7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8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8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98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8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8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8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8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987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8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8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990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991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992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993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130</xdr:row>
      <xdr:rowOff>9525</xdr:rowOff>
    </xdr:from>
    <xdr:to>
      <xdr:col>8</xdr:col>
      <xdr:colOff>361950</xdr:colOff>
      <xdr:row>130</xdr:row>
      <xdr:rowOff>9525</xdr:rowOff>
    </xdr:to>
    <xdr:sp macro="" textlink="">
      <xdr:nvSpPr>
        <xdr:cNvPr id="2994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99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99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99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8</xdr:col>
      <xdr:colOff>381000</xdr:colOff>
      <xdr:row>130</xdr:row>
      <xdr:rowOff>9525</xdr:rowOff>
    </xdr:to>
    <xdr:sp macro="" textlink="">
      <xdr:nvSpPr>
        <xdr:cNvPr id="2998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999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3000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8</xdr:col>
      <xdr:colOff>381000</xdr:colOff>
      <xdr:row>130</xdr:row>
      <xdr:rowOff>9525</xdr:rowOff>
    </xdr:to>
    <xdr:sp macro="" textlink="">
      <xdr:nvSpPr>
        <xdr:cNvPr id="3001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3002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3003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3004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300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130</xdr:row>
      <xdr:rowOff>9525</xdr:rowOff>
    </xdr:from>
    <xdr:to>
      <xdr:col>8</xdr:col>
      <xdr:colOff>361950</xdr:colOff>
      <xdr:row>130</xdr:row>
      <xdr:rowOff>9525</xdr:rowOff>
    </xdr:to>
    <xdr:sp macro="" textlink="">
      <xdr:nvSpPr>
        <xdr:cNvPr id="3006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3007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300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300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8</xdr:col>
      <xdr:colOff>381000</xdr:colOff>
      <xdr:row>130</xdr:row>
      <xdr:rowOff>9525</xdr:rowOff>
    </xdr:to>
    <xdr:sp macro="" textlink="">
      <xdr:nvSpPr>
        <xdr:cNvPr id="3010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3011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301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8</xdr:col>
      <xdr:colOff>381000</xdr:colOff>
      <xdr:row>130</xdr:row>
      <xdr:rowOff>9525</xdr:rowOff>
    </xdr:to>
    <xdr:sp macro="" textlink="">
      <xdr:nvSpPr>
        <xdr:cNvPr id="3013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3014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301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301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133</xdr:row>
      <xdr:rowOff>9525</xdr:rowOff>
    </xdr:from>
    <xdr:to>
      <xdr:col>8</xdr:col>
      <xdr:colOff>285750</xdr:colOff>
      <xdr:row>133</xdr:row>
      <xdr:rowOff>9525</xdr:rowOff>
    </xdr:to>
    <xdr:sp macro="" textlink="">
      <xdr:nvSpPr>
        <xdr:cNvPr id="3017" name="Line 1"/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133</xdr:row>
      <xdr:rowOff>9525</xdr:rowOff>
    </xdr:from>
    <xdr:to>
      <xdr:col>8</xdr:col>
      <xdr:colOff>1285875</xdr:colOff>
      <xdr:row>133</xdr:row>
      <xdr:rowOff>9525</xdr:rowOff>
    </xdr:to>
    <xdr:sp macro="" textlink="">
      <xdr:nvSpPr>
        <xdr:cNvPr id="3018" name="Line 1"/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1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2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2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2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02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2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2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2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02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2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2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03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3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3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3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3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03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3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3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3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3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04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4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4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4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4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4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4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047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4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4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5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05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5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5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05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5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5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5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5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05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6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6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6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6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06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6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6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6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06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6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7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07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7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7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07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7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7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7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07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8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8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8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8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08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8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8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8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08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8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9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09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9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09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9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09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09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9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9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09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0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0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10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0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0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0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0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10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0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0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1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1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1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1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11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1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1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1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11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1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2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12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2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2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2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2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12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2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2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2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3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131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3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3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3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13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3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3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13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3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4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4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14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4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4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4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14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4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4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4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5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151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5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5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5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15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5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5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15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5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6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6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6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16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6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6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6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6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168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6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7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171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17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17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17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130</xdr:row>
      <xdr:rowOff>9525</xdr:rowOff>
    </xdr:from>
    <xdr:to>
      <xdr:col>9</xdr:col>
      <xdr:colOff>361950</xdr:colOff>
      <xdr:row>130</xdr:row>
      <xdr:rowOff>9525</xdr:rowOff>
    </xdr:to>
    <xdr:sp macro="" textlink="">
      <xdr:nvSpPr>
        <xdr:cNvPr id="3175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176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17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17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130</xdr:row>
      <xdr:rowOff>9525</xdr:rowOff>
    </xdr:from>
    <xdr:to>
      <xdr:col>9</xdr:col>
      <xdr:colOff>381000</xdr:colOff>
      <xdr:row>130</xdr:row>
      <xdr:rowOff>9525</xdr:rowOff>
    </xdr:to>
    <xdr:sp macro="" textlink="">
      <xdr:nvSpPr>
        <xdr:cNvPr id="3179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180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181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130</xdr:row>
      <xdr:rowOff>9525</xdr:rowOff>
    </xdr:from>
    <xdr:to>
      <xdr:col>9</xdr:col>
      <xdr:colOff>381000</xdr:colOff>
      <xdr:row>130</xdr:row>
      <xdr:rowOff>9525</xdr:rowOff>
    </xdr:to>
    <xdr:sp macro="" textlink="">
      <xdr:nvSpPr>
        <xdr:cNvPr id="3182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18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18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18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18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130</xdr:row>
      <xdr:rowOff>9525</xdr:rowOff>
    </xdr:from>
    <xdr:to>
      <xdr:col>9</xdr:col>
      <xdr:colOff>361950</xdr:colOff>
      <xdr:row>130</xdr:row>
      <xdr:rowOff>9525</xdr:rowOff>
    </xdr:to>
    <xdr:sp macro="" textlink="">
      <xdr:nvSpPr>
        <xdr:cNvPr id="3187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188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18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190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130</xdr:row>
      <xdr:rowOff>9525</xdr:rowOff>
    </xdr:from>
    <xdr:to>
      <xdr:col>9</xdr:col>
      <xdr:colOff>381000</xdr:colOff>
      <xdr:row>130</xdr:row>
      <xdr:rowOff>9525</xdr:rowOff>
    </xdr:to>
    <xdr:sp macro="" textlink="">
      <xdr:nvSpPr>
        <xdr:cNvPr id="3191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192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193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130</xdr:row>
      <xdr:rowOff>9525</xdr:rowOff>
    </xdr:from>
    <xdr:to>
      <xdr:col>9</xdr:col>
      <xdr:colOff>381000</xdr:colOff>
      <xdr:row>130</xdr:row>
      <xdr:rowOff>9525</xdr:rowOff>
    </xdr:to>
    <xdr:sp macro="" textlink="">
      <xdr:nvSpPr>
        <xdr:cNvPr id="3194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19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19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19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133</xdr:row>
      <xdr:rowOff>9525</xdr:rowOff>
    </xdr:from>
    <xdr:to>
      <xdr:col>9</xdr:col>
      <xdr:colOff>285750</xdr:colOff>
      <xdr:row>133</xdr:row>
      <xdr:rowOff>9525</xdr:rowOff>
    </xdr:to>
    <xdr:sp macro="" textlink="">
      <xdr:nvSpPr>
        <xdr:cNvPr id="3198" name="Line 1"/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133</xdr:row>
      <xdr:rowOff>9525</xdr:rowOff>
    </xdr:from>
    <xdr:to>
      <xdr:col>9</xdr:col>
      <xdr:colOff>1285875</xdr:colOff>
      <xdr:row>133</xdr:row>
      <xdr:rowOff>9525</xdr:rowOff>
    </xdr:to>
    <xdr:sp macro="" textlink="">
      <xdr:nvSpPr>
        <xdr:cNvPr id="3199" name="Line 1"/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0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0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0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0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20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0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0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0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20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0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1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21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1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1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1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1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21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1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1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1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2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22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2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2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2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2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2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2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228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2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3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3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23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3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3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23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3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3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3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3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24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4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4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4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4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24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4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4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4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24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5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5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25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5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5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5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25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5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5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5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26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6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6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6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6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26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6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6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6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26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7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7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27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7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27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7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276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27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7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7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28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28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8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28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28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8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8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8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28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28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9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29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9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29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9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29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29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9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9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29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30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0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30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30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0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0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0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30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30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0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31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1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312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31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1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1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31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31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1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31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32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2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2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32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32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2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2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32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32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2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33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3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332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33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3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3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33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33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3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33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34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4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4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4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34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34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4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34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4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349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5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35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352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353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354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35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130</xdr:row>
      <xdr:rowOff>9525</xdr:rowOff>
    </xdr:from>
    <xdr:to>
      <xdr:col>9</xdr:col>
      <xdr:colOff>361950</xdr:colOff>
      <xdr:row>130</xdr:row>
      <xdr:rowOff>9525</xdr:rowOff>
    </xdr:to>
    <xdr:sp macro="" textlink="">
      <xdr:nvSpPr>
        <xdr:cNvPr id="3356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357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35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35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130</xdr:row>
      <xdr:rowOff>9525</xdr:rowOff>
    </xdr:from>
    <xdr:to>
      <xdr:col>9</xdr:col>
      <xdr:colOff>381000</xdr:colOff>
      <xdr:row>130</xdr:row>
      <xdr:rowOff>9525</xdr:rowOff>
    </xdr:to>
    <xdr:sp macro="" textlink="">
      <xdr:nvSpPr>
        <xdr:cNvPr id="3360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361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36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130</xdr:row>
      <xdr:rowOff>9525</xdr:rowOff>
    </xdr:from>
    <xdr:to>
      <xdr:col>9</xdr:col>
      <xdr:colOff>381000</xdr:colOff>
      <xdr:row>130</xdr:row>
      <xdr:rowOff>9525</xdr:rowOff>
    </xdr:to>
    <xdr:sp macro="" textlink="">
      <xdr:nvSpPr>
        <xdr:cNvPr id="3363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364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36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366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36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130</xdr:row>
      <xdr:rowOff>9525</xdr:rowOff>
    </xdr:from>
    <xdr:to>
      <xdr:col>9</xdr:col>
      <xdr:colOff>361950</xdr:colOff>
      <xdr:row>130</xdr:row>
      <xdr:rowOff>9525</xdr:rowOff>
    </xdr:to>
    <xdr:sp macro="" textlink="">
      <xdr:nvSpPr>
        <xdr:cNvPr id="3368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369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370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371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130</xdr:row>
      <xdr:rowOff>9525</xdr:rowOff>
    </xdr:from>
    <xdr:to>
      <xdr:col>9</xdr:col>
      <xdr:colOff>381000</xdr:colOff>
      <xdr:row>130</xdr:row>
      <xdr:rowOff>9525</xdr:rowOff>
    </xdr:to>
    <xdr:sp macro="" textlink="">
      <xdr:nvSpPr>
        <xdr:cNvPr id="3372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37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37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130</xdr:row>
      <xdr:rowOff>9525</xdr:rowOff>
    </xdr:from>
    <xdr:to>
      <xdr:col>9</xdr:col>
      <xdr:colOff>381000</xdr:colOff>
      <xdr:row>130</xdr:row>
      <xdr:rowOff>9525</xdr:rowOff>
    </xdr:to>
    <xdr:sp macro="" textlink="">
      <xdr:nvSpPr>
        <xdr:cNvPr id="3375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376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37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37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133</xdr:row>
      <xdr:rowOff>9525</xdr:rowOff>
    </xdr:from>
    <xdr:to>
      <xdr:col>9</xdr:col>
      <xdr:colOff>285750</xdr:colOff>
      <xdr:row>133</xdr:row>
      <xdr:rowOff>9525</xdr:rowOff>
    </xdr:to>
    <xdr:sp macro="" textlink="">
      <xdr:nvSpPr>
        <xdr:cNvPr id="3379" name="Line 1"/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133</xdr:row>
      <xdr:rowOff>9525</xdr:rowOff>
    </xdr:from>
    <xdr:to>
      <xdr:col>9</xdr:col>
      <xdr:colOff>1285875</xdr:colOff>
      <xdr:row>133</xdr:row>
      <xdr:rowOff>9525</xdr:rowOff>
    </xdr:to>
    <xdr:sp macro="" textlink="">
      <xdr:nvSpPr>
        <xdr:cNvPr id="3380" name="Line 1"/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38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8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38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8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38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38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8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8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38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39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9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39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39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9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9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9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39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39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9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0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0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40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40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0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40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0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40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0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409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41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1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1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41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41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1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41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41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1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1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2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42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42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2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42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2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426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42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2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2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43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43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3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43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43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3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3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43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43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3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4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44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44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4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4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4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44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44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4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4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45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45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5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45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5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45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5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457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45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5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6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46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46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6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46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46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6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6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6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46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47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7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47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7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47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7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476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47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7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7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48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48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8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48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48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8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8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8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48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48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9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49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9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49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49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9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9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49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49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9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50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50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50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50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50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50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50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50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50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50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51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51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51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51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51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51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51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51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51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51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52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52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52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52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52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52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52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52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52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52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530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53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53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53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53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53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53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130</xdr:row>
      <xdr:rowOff>9525</xdr:rowOff>
    </xdr:from>
    <xdr:to>
      <xdr:col>9</xdr:col>
      <xdr:colOff>361950</xdr:colOff>
      <xdr:row>130</xdr:row>
      <xdr:rowOff>9525</xdr:rowOff>
    </xdr:to>
    <xdr:sp macro="" textlink="">
      <xdr:nvSpPr>
        <xdr:cNvPr id="3537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538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53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540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130</xdr:row>
      <xdr:rowOff>9525</xdr:rowOff>
    </xdr:from>
    <xdr:to>
      <xdr:col>9</xdr:col>
      <xdr:colOff>381000</xdr:colOff>
      <xdr:row>130</xdr:row>
      <xdr:rowOff>9525</xdr:rowOff>
    </xdr:to>
    <xdr:sp macro="" textlink="">
      <xdr:nvSpPr>
        <xdr:cNvPr id="3541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542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543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130</xdr:row>
      <xdr:rowOff>9525</xdr:rowOff>
    </xdr:from>
    <xdr:to>
      <xdr:col>9</xdr:col>
      <xdr:colOff>381000</xdr:colOff>
      <xdr:row>130</xdr:row>
      <xdr:rowOff>9525</xdr:rowOff>
    </xdr:to>
    <xdr:sp macro="" textlink="">
      <xdr:nvSpPr>
        <xdr:cNvPr id="3544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54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54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547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54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130</xdr:row>
      <xdr:rowOff>9525</xdr:rowOff>
    </xdr:from>
    <xdr:to>
      <xdr:col>9</xdr:col>
      <xdr:colOff>361950</xdr:colOff>
      <xdr:row>130</xdr:row>
      <xdr:rowOff>9525</xdr:rowOff>
    </xdr:to>
    <xdr:sp macro="" textlink="">
      <xdr:nvSpPr>
        <xdr:cNvPr id="3549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550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551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55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130</xdr:row>
      <xdr:rowOff>9525</xdr:rowOff>
    </xdr:from>
    <xdr:to>
      <xdr:col>9</xdr:col>
      <xdr:colOff>381000</xdr:colOff>
      <xdr:row>130</xdr:row>
      <xdr:rowOff>9525</xdr:rowOff>
    </xdr:to>
    <xdr:sp macro="" textlink="">
      <xdr:nvSpPr>
        <xdr:cNvPr id="3553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554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55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130</xdr:row>
      <xdr:rowOff>9525</xdr:rowOff>
    </xdr:from>
    <xdr:to>
      <xdr:col>9</xdr:col>
      <xdr:colOff>381000</xdr:colOff>
      <xdr:row>130</xdr:row>
      <xdr:rowOff>9525</xdr:rowOff>
    </xdr:to>
    <xdr:sp macro="" textlink="">
      <xdr:nvSpPr>
        <xdr:cNvPr id="3556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557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55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55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133</xdr:row>
      <xdr:rowOff>9525</xdr:rowOff>
    </xdr:from>
    <xdr:to>
      <xdr:col>9</xdr:col>
      <xdr:colOff>285750</xdr:colOff>
      <xdr:row>133</xdr:row>
      <xdr:rowOff>9525</xdr:rowOff>
    </xdr:to>
    <xdr:sp macro="" textlink="">
      <xdr:nvSpPr>
        <xdr:cNvPr id="3560" name="Line 1"/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133</xdr:row>
      <xdr:rowOff>9525</xdr:rowOff>
    </xdr:from>
    <xdr:to>
      <xdr:col>9</xdr:col>
      <xdr:colOff>1285875</xdr:colOff>
      <xdr:row>133</xdr:row>
      <xdr:rowOff>9525</xdr:rowOff>
    </xdr:to>
    <xdr:sp macro="" textlink="">
      <xdr:nvSpPr>
        <xdr:cNvPr id="3561" name="Line 1"/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56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56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56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56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56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56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56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56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57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57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57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57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57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57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57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57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57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57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58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58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58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58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58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58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58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58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58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58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590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59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59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59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59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59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59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59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59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59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0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0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60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60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0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60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0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607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60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0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1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61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61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1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61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61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1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1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61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61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2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2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62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62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2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2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2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62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62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2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3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63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63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3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3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3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3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3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638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3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4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4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64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4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4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64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4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4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4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4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65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5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5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5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5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5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5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657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5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5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6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66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6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6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66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6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6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6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6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66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7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7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7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7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674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7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7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7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67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7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8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68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8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8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8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68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8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8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8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68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9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9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9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9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694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9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9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9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69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9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0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70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70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0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0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0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70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70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0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70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1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711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1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71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371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71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371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71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130</xdr:row>
      <xdr:rowOff>9525</xdr:rowOff>
    </xdr:from>
    <xdr:to>
      <xdr:col>10</xdr:col>
      <xdr:colOff>361950</xdr:colOff>
      <xdr:row>130</xdr:row>
      <xdr:rowOff>9525</xdr:rowOff>
    </xdr:to>
    <xdr:sp macro="" textlink="">
      <xdr:nvSpPr>
        <xdr:cNvPr id="3718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3719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72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721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3722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3723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724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3725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372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72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3728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72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130</xdr:row>
      <xdr:rowOff>9525</xdr:rowOff>
    </xdr:from>
    <xdr:to>
      <xdr:col>10</xdr:col>
      <xdr:colOff>361950</xdr:colOff>
      <xdr:row>130</xdr:row>
      <xdr:rowOff>9525</xdr:rowOff>
    </xdr:to>
    <xdr:sp macro="" textlink="">
      <xdr:nvSpPr>
        <xdr:cNvPr id="3730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3731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732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733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3734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3735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736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3737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3738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73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74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74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4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74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4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745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74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4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4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74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75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5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75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75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5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5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5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75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75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5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6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6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76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76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6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76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6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76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6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769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77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7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7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77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77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7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77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77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7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7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8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78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78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8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78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8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78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78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8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8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79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79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9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79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79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9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9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79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79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9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0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80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80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0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0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0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80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80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0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0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81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81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1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1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1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1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1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817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1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1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2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82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2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2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82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2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2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2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2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82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3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3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3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3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3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3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83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3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3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3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84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4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4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84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4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4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4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4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84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4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5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5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5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853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5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5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5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85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5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5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86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6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6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6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86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6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6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6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86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6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7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7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7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873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7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7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7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87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7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7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88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8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8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8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8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88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8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8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8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8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890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9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9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3893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894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3895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896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130</xdr:row>
      <xdr:rowOff>9525</xdr:rowOff>
    </xdr:from>
    <xdr:to>
      <xdr:col>10</xdr:col>
      <xdr:colOff>361950</xdr:colOff>
      <xdr:row>130</xdr:row>
      <xdr:rowOff>9525</xdr:rowOff>
    </xdr:to>
    <xdr:sp macro="" textlink="">
      <xdr:nvSpPr>
        <xdr:cNvPr id="3897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3898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89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90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3901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3902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903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3904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3905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906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3907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90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130</xdr:row>
      <xdr:rowOff>9525</xdr:rowOff>
    </xdr:from>
    <xdr:to>
      <xdr:col>10</xdr:col>
      <xdr:colOff>361950</xdr:colOff>
      <xdr:row>130</xdr:row>
      <xdr:rowOff>9525</xdr:rowOff>
    </xdr:to>
    <xdr:sp macro="" textlink="">
      <xdr:nvSpPr>
        <xdr:cNvPr id="3909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3910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911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912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3913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391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91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3916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3917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91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91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2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2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2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2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924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2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2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2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92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2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3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93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3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3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3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3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93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3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3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3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4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94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4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4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4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4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4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4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948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4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5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5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95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5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5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95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5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5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5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5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96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6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6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6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6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965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6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6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6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96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7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7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97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7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7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7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97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7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7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7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98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8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8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8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8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98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8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8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8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98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9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9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99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9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99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9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99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99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9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9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00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0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0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00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0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0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0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0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00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0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1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1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1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1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1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015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1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1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1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01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2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2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02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2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2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2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2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02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2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2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3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3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032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3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3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3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03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3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3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03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4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4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4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04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4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4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4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04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4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4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5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5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052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5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5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5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05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5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5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05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6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6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6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6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06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6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6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6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6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069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7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7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072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073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07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07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130</xdr:row>
      <xdr:rowOff>9525</xdr:rowOff>
    </xdr:from>
    <xdr:to>
      <xdr:col>10</xdr:col>
      <xdr:colOff>361950</xdr:colOff>
      <xdr:row>130</xdr:row>
      <xdr:rowOff>9525</xdr:rowOff>
    </xdr:to>
    <xdr:sp macro="" textlink="">
      <xdr:nvSpPr>
        <xdr:cNvPr id="4076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077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07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07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4080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081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082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4083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08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08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08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08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130</xdr:row>
      <xdr:rowOff>9525</xdr:rowOff>
    </xdr:from>
    <xdr:to>
      <xdr:col>10</xdr:col>
      <xdr:colOff>361950</xdr:colOff>
      <xdr:row>130</xdr:row>
      <xdr:rowOff>9525</xdr:rowOff>
    </xdr:to>
    <xdr:sp macro="" textlink="">
      <xdr:nvSpPr>
        <xdr:cNvPr id="4088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089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09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091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4092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093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094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4095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09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09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09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0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0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0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10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0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0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0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10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0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0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11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1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1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1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1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11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1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1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1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1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12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2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2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2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2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2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2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127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2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2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3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13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3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3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13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3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3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3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3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13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4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4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4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4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14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4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4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4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14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4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5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15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5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5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5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15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5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5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5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15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6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6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6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6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16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6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6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6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16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6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7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17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7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17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7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17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17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7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7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17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18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8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18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18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8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8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8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18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18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8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19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9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19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9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19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19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9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9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19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19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0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20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20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0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0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0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20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20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0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20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1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211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21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1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1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21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21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1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21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21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2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2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22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22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2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2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22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22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2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22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3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231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23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3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3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23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23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3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23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23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4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4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4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24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24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4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24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4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248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4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25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251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25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25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25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130</xdr:row>
      <xdr:rowOff>9525</xdr:rowOff>
    </xdr:from>
    <xdr:to>
      <xdr:col>10</xdr:col>
      <xdr:colOff>361950</xdr:colOff>
      <xdr:row>130</xdr:row>
      <xdr:rowOff>9525</xdr:rowOff>
    </xdr:to>
    <xdr:sp macro="" textlink="">
      <xdr:nvSpPr>
        <xdr:cNvPr id="4255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256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25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25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4259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260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261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4262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26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26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26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26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130</xdr:row>
      <xdr:rowOff>9525</xdr:rowOff>
    </xdr:from>
    <xdr:to>
      <xdr:col>10</xdr:col>
      <xdr:colOff>361950</xdr:colOff>
      <xdr:row>130</xdr:row>
      <xdr:rowOff>9525</xdr:rowOff>
    </xdr:to>
    <xdr:sp macro="" textlink="">
      <xdr:nvSpPr>
        <xdr:cNvPr id="4267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268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26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270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4271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272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273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4274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27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27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27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133</xdr:row>
      <xdr:rowOff>9525</xdr:rowOff>
    </xdr:from>
    <xdr:to>
      <xdr:col>10</xdr:col>
      <xdr:colOff>285750</xdr:colOff>
      <xdr:row>133</xdr:row>
      <xdr:rowOff>9525</xdr:rowOff>
    </xdr:to>
    <xdr:sp macro="" textlink="">
      <xdr:nvSpPr>
        <xdr:cNvPr id="4278" name="Line 1"/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133</xdr:row>
      <xdr:rowOff>9525</xdr:rowOff>
    </xdr:from>
    <xdr:to>
      <xdr:col>10</xdr:col>
      <xdr:colOff>1285875</xdr:colOff>
      <xdr:row>133</xdr:row>
      <xdr:rowOff>9525</xdr:rowOff>
    </xdr:to>
    <xdr:sp macro="" textlink="">
      <xdr:nvSpPr>
        <xdr:cNvPr id="4279" name="Line 1"/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28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8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28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8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28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28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8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8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28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28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9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29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29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9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9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9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29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29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9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9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0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30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30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0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30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0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30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0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308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30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1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1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31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31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1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31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31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1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1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1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32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32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2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32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2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32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32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2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2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32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33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3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33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33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3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3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33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33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3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3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34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34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4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4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4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34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34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4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4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34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35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5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35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5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35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5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356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35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5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5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36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36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6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36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36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6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6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6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36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36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7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37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7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37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7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37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37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7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7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37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38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8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38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38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8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8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8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38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38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8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39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9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392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39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9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9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39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39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9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39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40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0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0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40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40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0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0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40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40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0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41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1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412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41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1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1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41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41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1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41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42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2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2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2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42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42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2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42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2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429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3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43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432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433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434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43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130</xdr:row>
      <xdr:rowOff>9525</xdr:rowOff>
    </xdr:from>
    <xdr:to>
      <xdr:col>10</xdr:col>
      <xdr:colOff>361950</xdr:colOff>
      <xdr:row>130</xdr:row>
      <xdr:rowOff>9525</xdr:rowOff>
    </xdr:to>
    <xdr:sp macro="" textlink="">
      <xdr:nvSpPr>
        <xdr:cNvPr id="4436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437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43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43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4440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441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44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4443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444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44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446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44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130</xdr:row>
      <xdr:rowOff>9525</xdr:rowOff>
    </xdr:from>
    <xdr:to>
      <xdr:col>10</xdr:col>
      <xdr:colOff>361950</xdr:colOff>
      <xdr:row>130</xdr:row>
      <xdr:rowOff>9525</xdr:rowOff>
    </xdr:to>
    <xdr:sp macro="" textlink="">
      <xdr:nvSpPr>
        <xdr:cNvPr id="4448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449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450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451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4452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45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45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4455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456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45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45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133</xdr:row>
      <xdr:rowOff>9525</xdr:rowOff>
    </xdr:from>
    <xdr:to>
      <xdr:col>10</xdr:col>
      <xdr:colOff>285750</xdr:colOff>
      <xdr:row>133</xdr:row>
      <xdr:rowOff>9525</xdr:rowOff>
    </xdr:to>
    <xdr:sp macro="" textlink="">
      <xdr:nvSpPr>
        <xdr:cNvPr id="4459" name="Line 1"/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133</xdr:row>
      <xdr:rowOff>9525</xdr:rowOff>
    </xdr:from>
    <xdr:to>
      <xdr:col>10</xdr:col>
      <xdr:colOff>1285875</xdr:colOff>
      <xdr:row>133</xdr:row>
      <xdr:rowOff>9525</xdr:rowOff>
    </xdr:to>
    <xdr:sp macro="" textlink="">
      <xdr:nvSpPr>
        <xdr:cNvPr id="4460" name="Line 1"/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46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6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46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6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46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46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6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6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46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47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7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47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47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7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7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7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47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47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7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8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8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48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48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8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48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8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48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8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489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49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9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9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49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49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9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49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49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9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9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0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50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50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0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50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0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506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50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0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0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51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51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1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51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51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1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1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51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51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1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2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52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52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2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2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2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52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52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2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2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53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53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3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3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3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3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537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3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3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4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54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4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4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54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4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4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4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4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54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5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5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5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5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5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5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556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5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5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5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56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6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6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56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6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6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6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6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56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6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7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7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7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57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7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7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7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57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7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7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58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8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8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8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58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8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8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8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58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8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9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9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9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59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9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9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9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59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9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9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60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60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60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60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60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60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60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60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60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60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610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61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61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61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61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61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61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130</xdr:row>
      <xdr:rowOff>9525</xdr:rowOff>
    </xdr:from>
    <xdr:to>
      <xdr:col>10</xdr:col>
      <xdr:colOff>361950</xdr:colOff>
      <xdr:row>130</xdr:row>
      <xdr:rowOff>9525</xdr:rowOff>
    </xdr:to>
    <xdr:sp macro="" textlink="">
      <xdr:nvSpPr>
        <xdr:cNvPr id="4617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618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61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620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4621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622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623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4624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62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62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627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62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130</xdr:row>
      <xdr:rowOff>9525</xdr:rowOff>
    </xdr:from>
    <xdr:to>
      <xdr:col>10</xdr:col>
      <xdr:colOff>361950</xdr:colOff>
      <xdr:row>130</xdr:row>
      <xdr:rowOff>9525</xdr:rowOff>
    </xdr:to>
    <xdr:sp macro="" textlink="">
      <xdr:nvSpPr>
        <xdr:cNvPr id="4629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630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631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63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4633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634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63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4636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637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63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63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133</xdr:row>
      <xdr:rowOff>9525</xdr:rowOff>
    </xdr:from>
    <xdr:to>
      <xdr:col>10</xdr:col>
      <xdr:colOff>285750</xdr:colOff>
      <xdr:row>133</xdr:row>
      <xdr:rowOff>9525</xdr:rowOff>
    </xdr:to>
    <xdr:sp macro="" textlink="">
      <xdr:nvSpPr>
        <xdr:cNvPr id="4640" name="Line 1"/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133</xdr:row>
      <xdr:rowOff>9525</xdr:rowOff>
    </xdr:from>
    <xdr:to>
      <xdr:col>10</xdr:col>
      <xdr:colOff>1285875</xdr:colOff>
      <xdr:row>133</xdr:row>
      <xdr:rowOff>9525</xdr:rowOff>
    </xdr:to>
    <xdr:sp macro="" textlink="">
      <xdr:nvSpPr>
        <xdr:cNvPr id="4641" name="Line 1"/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64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4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64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4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464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64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4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4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65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65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5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65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65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5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5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5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65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65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6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6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6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66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66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6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66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6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66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6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4670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67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7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7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67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67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7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67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67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7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8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8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68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68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8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68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8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4687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68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8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9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69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69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9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69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69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9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9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69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69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0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0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70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70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0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0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0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70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70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0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1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71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71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1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1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1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1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1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4718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1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2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2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72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2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2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72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2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2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2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2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73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3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3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3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3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3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3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4737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3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3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4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74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4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4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74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4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4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4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4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74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5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5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5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5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4754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5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5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5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75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5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6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76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6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6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6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76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6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6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6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76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7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7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7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7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4774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7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7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7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77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7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8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78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8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8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8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8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78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8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8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8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9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4791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9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9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479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79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479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79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130</xdr:row>
      <xdr:rowOff>9525</xdr:rowOff>
    </xdr:from>
    <xdr:to>
      <xdr:col>11</xdr:col>
      <xdr:colOff>361950</xdr:colOff>
      <xdr:row>130</xdr:row>
      <xdr:rowOff>9525</xdr:rowOff>
    </xdr:to>
    <xdr:sp macro="" textlink="">
      <xdr:nvSpPr>
        <xdr:cNvPr id="4798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4799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80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801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4802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4803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804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4805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480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80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4808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80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130</xdr:row>
      <xdr:rowOff>9525</xdr:rowOff>
    </xdr:from>
    <xdr:to>
      <xdr:col>11</xdr:col>
      <xdr:colOff>361950</xdr:colOff>
      <xdr:row>130</xdr:row>
      <xdr:rowOff>9525</xdr:rowOff>
    </xdr:to>
    <xdr:sp macro="" textlink="">
      <xdr:nvSpPr>
        <xdr:cNvPr id="4810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4811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812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813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4814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4815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816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4817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4818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81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82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2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2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2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2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4825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2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2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2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82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3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3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83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3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3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3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3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83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3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3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4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4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84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4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4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4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4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4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4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4849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5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5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5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85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5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5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85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5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5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5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6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86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6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6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6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6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486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6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6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6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87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7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7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87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7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7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7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87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7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7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8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88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8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8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8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8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88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8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8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8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89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9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9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89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9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89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9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4897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89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9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0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90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0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0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90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0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0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0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0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90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1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1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1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1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1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1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491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1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1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1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92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2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2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92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2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2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2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2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92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2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3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3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3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4933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3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3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3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93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3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3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94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4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4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4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94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4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4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4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94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4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5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5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5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4953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5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5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5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95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5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5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96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6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6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6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6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96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6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6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6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6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4970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7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7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4973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974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4975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976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130</xdr:row>
      <xdr:rowOff>9525</xdr:rowOff>
    </xdr:from>
    <xdr:to>
      <xdr:col>11</xdr:col>
      <xdr:colOff>361950</xdr:colOff>
      <xdr:row>130</xdr:row>
      <xdr:rowOff>9525</xdr:rowOff>
    </xdr:to>
    <xdr:sp macro="" textlink="">
      <xdr:nvSpPr>
        <xdr:cNvPr id="4977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4978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97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98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4981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4982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983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4984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4985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986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4987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98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130</xdr:row>
      <xdr:rowOff>9525</xdr:rowOff>
    </xdr:from>
    <xdr:to>
      <xdr:col>11</xdr:col>
      <xdr:colOff>361950</xdr:colOff>
      <xdr:row>130</xdr:row>
      <xdr:rowOff>9525</xdr:rowOff>
    </xdr:to>
    <xdr:sp macro="" textlink="">
      <xdr:nvSpPr>
        <xdr:cNvPr id="4989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4990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991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992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4993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499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99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4996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4997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99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99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0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0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0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0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004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0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0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0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00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0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1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01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1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1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1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1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01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1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1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1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2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02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2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2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2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2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2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2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028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2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3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3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03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3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3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03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3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3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3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3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04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4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4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4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4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045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4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4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4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04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5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5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05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5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5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5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05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5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5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5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06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6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6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6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6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06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6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6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6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06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7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7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07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7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07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7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07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07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7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7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08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08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8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08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08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8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8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8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08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08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9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09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9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09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9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095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09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9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9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09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10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0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10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10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0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0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0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10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10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0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11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1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112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11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1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1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11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11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1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11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12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2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2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12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12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2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2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12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12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2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13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3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132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13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3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3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13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13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3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13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14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4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4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4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14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14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4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14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4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149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5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15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152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153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15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15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130</xdr:row>
      <xdr:rowOff>9525</xdr:rowOff>
    </xdr:from>
    <xdr:to>
      <xdr:col>11</xdr:col>
      <xdr:colOff>361950</xdr:colOff>
      <xdr:row>130</xdr:row>
      <xdr:rowOff>9525</xdr:rowOff>
    </xdr:to>
    <xdr:sp macro="" textlink="">
      <xdr:nvSpPr>
        <xdr:cNvPr id="5156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157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15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15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5160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161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162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5163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16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16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16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16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130</xdr:row>
      <xdr:rowOff>9525</xdr:rowOff>
    </xdr:from>
    <xdr:to>
      <xdr:col>11</xdr:col>
      <xdr:colOff>361950</xdr:colOff>
      <xdr:row>130</xdr:row>
      <xdr:rowOff>9525</xdr:rowOff>
    </xdr:to>
    <xdr:sp macro="" textlink="">
      <xdr:nvSpPr>
        <xdr:cNvPr id="5168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169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17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171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5172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173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174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5175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17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17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17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17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8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18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8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18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18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8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8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18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18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8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19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19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9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9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9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19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19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9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9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9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20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20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0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20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0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20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0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207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20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0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1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21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21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1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21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21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1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1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1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21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22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2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22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2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22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22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2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2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22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22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3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23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23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3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3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23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23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3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3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23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24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4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4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4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24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24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4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4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24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24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5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25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5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25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5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25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25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5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5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25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26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6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26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26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6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6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6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26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26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6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27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7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27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7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27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27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7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7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27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27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8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28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28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8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8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8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28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28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8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28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9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291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29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9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9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29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29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9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29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29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0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0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30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30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0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0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30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30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0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30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1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311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31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1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1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31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31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1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31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31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2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2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2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32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32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2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32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2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328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2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33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331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33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33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33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130</xdr:row>
      <xdr:rowOff>9525</xdr:rowOff>
    </xdr:from>
    <xdr:to>
      <xdr:col>11</xdr:col>
      <xdr:colOff>361950</xdr:colOff>
      <xdr:row>130</xdr:row>
      <xdr:rowOff>9525</xdr:rowOff>
    </xdr:to>
    <xdr:sp macro="" textlink="">
      <xdr:nvSpPr>
        <xdr:cNvPr id="5335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336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33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33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5339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340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341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5342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34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34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34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34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130</xdr:row>
      <xdr:rowOff>9525</xdr:rowOff>
    </xdr:from>
    <xdr:to>
      <xdr:col>11</xdr:col>
      <xdr:colOff>361950</xdr:colOff>
      <xdr:row>130</xdr:row>
      <xdr:rowOff>9525</xdr:rowOff>
    </xdr:to>
    <xdr:sp macro="" textlink="">
      <xdr:nvSpPr>
        <xdr:cNvPr id="5347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348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34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350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5351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352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353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5354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35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35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35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133</xdr:row>
      <xdr:rowOff>9525</xdr:rowOff>
    </xdr:from>
    <xdr:to>
      <xdr:col>11</xdr:col>
      <xdr:colOff>285750</xdr:colOff>
      <xdr:row>133</xdr:row>
      <xdr:rowOff>9525</xdr:rowOff>
    </xdr:to>
    <xdr:sp macro="" textlink="">
      <xdr:nvSpPr>
        <xdr:cNvPr id="5358" name="Line 1"/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133</xdr:row>
      <xdr:rowOff>9525</xdr:rowOff>
    </xdr:from>
    <xdr:to>
      <xdr:col>11</xdr:col>
      <xdr:colOff>1285875</xdr:colOff>
      <xdr:row>133</xdr:row>
      <xdr:rowOff>9525</xdr:rowOff>
    </xdr:to>
    <xdr:sp macro="" textlink="">
      <xdr:nvSpPr>
        <xdr:cNvPr id="5359" name="Line 1"/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36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6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36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6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36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36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6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6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36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36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7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37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37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7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7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7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37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37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7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7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8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38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38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8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38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8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38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8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388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38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9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9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39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39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9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39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39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9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9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9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0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40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0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40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0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40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40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0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0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0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41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1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1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41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1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1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1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41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1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1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2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42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2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2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2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2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42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2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2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2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43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3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3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3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3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3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436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3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3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3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4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4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4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4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4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4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4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4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4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4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5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5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5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5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5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45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5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5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5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5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6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6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6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6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6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6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6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6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6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6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7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7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472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7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7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7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7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7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7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7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8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8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8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8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8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8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8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8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8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8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9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9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492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9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9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9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9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9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9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9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50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0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0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0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50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50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0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50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0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509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1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51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512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513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514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51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130</xdr:row>
      <xdr:rowOff>9525</xdr:rowOff>
    </xdr:from>
    <xdr:to>
      <xdr:col>11</xdr:col>
      <xdr:colOff>361950</xdr:colOff>
      <xdr:row>130</xdr:row>
      <xdr:rowOff>9525</xdr:rowOff>
    </xdr:to>
    <xdr:sp macro="" textlink="">
      <xdr:nvSpPr>
        <xdr:cNvPr id="5516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517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51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51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5520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521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52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5523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524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52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526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52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130</xdr:row>
      <xdr:rowOff>9525</xdr:rowOff>
    </xdr:from>
    <xdr:to>
      <xdr:col>11</xdr:col>
      <xdr:colOff>361950</xdr:colOff>
      <xdr:row>130</xdr:row>
      <xdr:rowOff>9525</xdr:rowOff>
    </xdr:to>
    <xdr:sp macro="" textlink="">
      <xdr:nvSpPr>
        <xdr:cNvPr id="5528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529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530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531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5532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53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53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5535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536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53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53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133</xdr:row>
      <xdr:rowOff>9525</xdr:rowOff>
    </xdr:from>
    <xdr:to>
      <xdr:col>11</xdr:col>
      <xdr:colOff>285750</xdr:colOff>
      <xdr:row>133</xdr:row>
      <xdr:rowOff>9525</xdr:rowOff>
    </xdr:to>
    <xdr:sp macro="" textlink="">
      <xdr:nvSpPr>
        <xdr:cNvPr id="5539" name="Line 1"/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133</xdr:row>
      <xdr:rowOff>9525</xdr:rowOff>
    </xdr:from>
    <xdr:to>
      <xdr:col>11</xdr:col>
      <xdr:colOff>1285875</xdr:colOff>
      <xdr:row>133</xdr:row>
      <xdr:rowOff>9525</xdr:rowOff>
    </xdr:to>
    <xdr:sp macro="" textlink="">
      <xdr:nvSpPr>
        <xdr:cNvPr id="5540" name="Line 1"/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54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4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54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4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54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54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4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4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54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55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5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55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55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5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5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5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55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55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5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6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6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56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56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6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56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6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56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6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569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57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7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7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57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57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7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57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57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7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7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8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58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58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8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58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8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586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58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8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8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59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59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9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59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59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9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9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59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59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9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0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60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60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0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0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0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60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60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0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0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61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61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1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1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1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1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1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617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1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1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2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62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2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2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62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2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2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2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2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62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3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3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3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3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3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3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636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3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3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3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64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4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4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64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4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4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4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4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64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4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5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5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5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65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5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5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5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65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5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5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66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6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6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6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66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6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6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6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66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6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7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7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7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67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7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7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7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67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7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7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68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8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8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8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8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68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8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8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8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8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690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9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9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69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69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69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69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130</xdr:row>
      <xdr:rowOff>9525</xdr:rowOff>
    </xdr:from>
    <xdr:to>
      <xdr:col>11</xdr:col>
      <xdr:colOff>361950</xdr:colOff>
      <xdr:row>130</xdr:row>
      <xdr:rowOff>9525</xdr:rowOff>
    </xdr:to>
    <xdr:sp macro="" textlink="">
      <xdr:nvSpPr>
        <xdr:cNvPr id="5697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698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69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700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5701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702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703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5704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70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70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707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70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130</xdr:row>
      <xdr:rowOff>9525</xdr:rowOff>
    </xdr:from>
    <xdr:to>
      <xdr:col>11</xdr:col>
      <xdr:colOff>361950</xdr:colOff>
      <xdr:row>130</xdr:row>
      <xdr:rowOff>9525</xdr:rowOff>
    </xdr:to>
    <xdr:sp macro="" textlink="">
      <xdr:nvSpPr>
        <xdr:cNvPr id="5709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710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711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71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5713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714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71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5716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717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71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71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133</xdr:row>
      <xdr:rowOff>9525</xdr:rowOff>
    </xdr:from>
    <xdr:to>
      <xdr:col>11</xdr:col>
      <xdr:colOff>285750</xdr:colOff>
      <xdr:row>133</xdr:row>
      <xdr:rowOff>9525</xdr:rowOff>
    </xdr:to>
    <xdr:sp macro="" textlink="">
      <xdr:nvSpPr>
        <xdr:cNvPr id="5720" name="Line 1"/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133</xdr:row>
      <xdr:rowOff>9525</xdr:rowOff>
    </xdr:from>
    <xdr:to>
      <xdr:col>11</xdr:col>
      <xdr:colOff>1285875</xdr:colOff>
      <xdr:row>133</xdr:row>
      <xdr:rowOff>9525</xdr:rowOff>
    </xdr:to>
    <xdr:sp macro="" textlink="">
      <xdr:nvSpPr>
        <xdr:cNvPr id="5721" name="Line 1"/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2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2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2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2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572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2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2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2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73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3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3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73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3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3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3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3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73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3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4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4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4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74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4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4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4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4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4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4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5750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5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5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5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75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5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5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75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5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5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6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6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76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6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6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6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6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5767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6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6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7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77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7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7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77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7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7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7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77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7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8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8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78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8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8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8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8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78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8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8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9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79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9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9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79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9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79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9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5798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79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0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0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80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0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0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80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0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0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0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0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81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1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1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1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1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1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1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5817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1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1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2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82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2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2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82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2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2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2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2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82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3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3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3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3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5834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3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3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3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83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3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4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84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4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4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4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84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4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4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4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84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5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5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5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5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5854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5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5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5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85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5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6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86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6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6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6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6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86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6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6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6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7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5871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7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7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587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587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587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587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130</xdr:row>
      <xdr:rowOff>9525</xdr:rowOff>
    </xdr:from>
    <xdr:to>
      <xdr:col>12</xdr:col>
      <xdr:colOff>361950</xdr:colOff>
      <xdr:row>130</xdr:row>
      <xdr:rowOff>9525</xdr:rowOff>
    </xdr:to>
    <xdr:sp macro="" textlink="">
      <xdr:nvSpPr>
        <xdr:cNvPr id="5878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5879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588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5881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9525</xdr:rowOff>
    </xdr:from>
    <xdr:to>
      <xdr:col>12</xdr:col>
      <xdr:colOff>381000</xdr:colOff>
      <xdr:row>130</xdr:row>
      <xdr:rowOff>9525</xdr:rowOff>
    </xdr:to>
    <xdr:sp macro="" textlink="">
      <xdr:nvSpPr>
        <xdr:cNvPr id="5882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5883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5884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9525</xdr:rowOff>
    </xdr:from>
    <xdr:to>
      <xdr:col>12</xdr:col>
      <xdr:colOff>381000</xdr:colOff>
      <xdr:row>130</xdr:row>
      <xdr:rowOff>9525</xdr:rowOff>
    </xdr:to>
    <xdr:sp macro="" textlink="">
      <xdr:nvSpPr>
        <xdr:cNvPr id="5885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588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588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5888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588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130</xdr:row>
      <xdr:rowOff>9525</xdr:rowOff>
    </xdr:from>
    <xdr:to>
      <xdr:col>12</xdr:col>
      <xdr:colOff>361950</xdr:colOff>
      <xdr:row>130</xdr:row>
      <xdr:rowOff>9525</xdr:rowOff>
    </xdr:to>
    <xdr:sp macro="" textlink="">
      <xdr:nvSpPr>
        <xdr:cNvPr id="5890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5891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5892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5893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9525</xdr:rowOff>
    </xdr:from>
    <xdr:to>
      <xdr:col>12</xdr:col>
      <xdr:colOff>381000</xdr:colOff>
      <xdr:row>130</xdr:row>
      <xdr:rowOff>9525</xdr:rowOff>
    </xdr:to>
    <xdr:sp macro="" textlink="">
      <xdr:nvSpPr>
        <xdr:cNvPr id="5894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5895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5896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9525</xdr:rowOff>
    </xdr:from>
    <xdr:to>
      <xdr:col>12</xdr:col>
      <xdr:colOff>381000</xdr:colOff>
      <xdr:row>130</xdr:row>
      <xdr:rowOff>9525</xdr:rowOff>
    </xdr:to>
    <xdr:sp macro="" textlink="">
      <xdr:nvSpPr>
        <xdr:cNvPr id="5897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5898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589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590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0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0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0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0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5905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0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0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0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90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1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1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91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1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1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1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1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91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1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1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2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2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92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2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2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2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2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2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2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5929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3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3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3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93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3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3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93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3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3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3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4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94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4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4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4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4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594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4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4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4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95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5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5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95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5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5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5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95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5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5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6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96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6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6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6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6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96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6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6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6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97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7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7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97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7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97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7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5977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97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7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8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98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98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8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98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98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8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8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8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98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99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9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99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9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99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9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599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99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9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9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00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00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0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00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00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0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0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0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00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00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1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01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1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013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01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1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1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01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01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1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02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02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2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2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02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02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2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2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02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02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3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03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3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033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03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3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3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03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03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3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04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04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4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4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4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04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04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4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04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4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050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5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05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6053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054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6055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056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130</xdr:row>
      <xdr:rowOff>9525</xdr:rowOff>
    </xdr:from>
    <xdr:to>
      <xdr:col>12</xdr:col>
      <xdr:colOff>361950</xdr:colOff>
      <xdr:row>130</xdr:row>
      <xdr:rowOff>9525</xdr:rowOff>
    </xdr:to>
    <xdr:sp macro="" textlink="">
      <xdr:nvSpPr>
        <xdr:cNvPr id="6057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6058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05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06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9525</xdr:rowOff>
    </xdr:from>
    <xdr:to>
      <xdr:col>12</xdr:col>
      <xdr:colOff>381000</xdr:colOff>
      <xdr:row>130</xdr:row>
      <xdr:rowOff>9525</xdr:rowOff>
    </xdr:to>
    <xdr:sp macro="" textlink="">
      <xdr:nvSpPr>
        <xdr:cNvPr id="6061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6062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063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9525</xdr:rowOff>
    </xdr:from>
    <xdr:to>
      <xdr:col>12</xdr:col>
      <xdr:colOff>381000</xdr:colOff>
      <xdr:row>130</xdr:row>
      <xdr:rowOff>9525</xdr:rowOff>
    </xdr:to>
    <xdr:sp macro="" textlink="">
      <xdr:nvSpPr>
        <xdr:cNvPr id="6064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6065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066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6067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06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130</xdr:row>
      <xdr:rowOff>9525</xdr:rowOff>
    </xdr:from>
    <xdr:to>
      <xdr:col>12</xdr:col>
      <xdr:colOff>361950</xdr:colOff>
      <xdr:row>130</xdr:row>
      <xdr:rowOff>9525</xdr:rowOff>
    </xdr:to>
    <xdr:sp macro="" textlink="">
      <xdr:nvSpPr>
        <xdr:cNvPr id="6069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6070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071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072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9525</xdr:rowOff>
    </xdr:from>
    <xdr:to>
      <xdr:col>12</xdr:col>
      <xdr:colOff>381000</xdr:colOff>
      <xdr:row>130</xdr:row>
      <xdr:rowOff>9525</xdr:rowOff>
    </xdr:to>
    <xdr:sp macro="" textlink="">
      <xdr:nvSpPr>
        <xdr:cNvPr id="6073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607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07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9525</xdr:rowOff>
    </xdr:from>
    <xdr:to>
      <xdr:col>12</xdr:col>
      <xdr:colOff>381000</xdr:colOff>
      <xdr:row>130</xdr:row>
      <xdr:rowOff>9525</xdr:rowOff>
    </xdr:to>
    <xdr:sp macro="" textlink="">
      <xdr:nvSpPr>
        <xdr:cNvPr id="6076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6077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07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07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08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8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08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8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084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08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8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8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08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08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9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09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09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9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9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9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09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09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9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9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0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10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10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0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10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0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10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0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108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10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1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1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11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11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1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11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11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1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1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1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12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12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2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12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2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125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12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2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2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12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13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3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13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13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3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3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13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13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3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3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14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14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4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4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4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14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14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4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4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14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15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5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15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5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15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5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15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15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5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5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16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16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6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16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16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6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6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6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16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16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7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17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7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17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7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175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17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7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7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17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18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8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18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18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8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8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8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18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18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8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19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9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192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19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9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9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19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19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9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19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20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0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0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20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20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0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0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20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20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0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21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1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212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21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1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1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21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21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1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21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22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2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2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2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22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22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2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22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2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229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3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23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6232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233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623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23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130</xdr:row>
      <xdr:rowOff>9525</xdr:rowOff>
    </xdr:from>
    <xdr:to>
      <xdr:col>12</xdr:col>
      <xdr:colOff>361950</xdr:colOff>
      <xdr:row>130</xdr:row>
      <xdr:rowOff>9525</xdr:rowOff>
    </xdr:to>
    <xdr:sp macro="" textlink="">
      <xdr:nvSpPr>
        <xdr:cNvPr id="6236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6237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23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23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9525</xdr:rowOff>
    </xdr:from>
    <xdr:to>
      <xdr:col>12</xdr:col>
      <xdr:colOff>381000</xdr:colOff>
      <xdr:row>130</xdr:row>
      <xdr:rowOff>9525</xdr:rowOff>
    </xdr:to>
    <xdr:sp macro="" textlink="">
      <xdr:nvSpPr>
        <xdr:cNvPr id="6240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6241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242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9525</xdr:rowOff>
    </xdr:from>
    <xdr:to>
      <xdr:col>12</xdr:col>
      <xdr:colOff>381000</xdr:colOff>
      <xdr:row>130</xdr:row>
      <xdr:rowOff>9525</xdr:rowOff>
    </xdr:to>
    <xdr:sp macro="" textlink="">
      <xdr:nvSpPr>
        <xdr:cNvPr id="6243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624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24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624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24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130</xdr:row>
      <xdr:rowOff>9525</xdr:rowOff>
    </xdr:from>
    <xdr:to>
      <xdr:col>12</xdr:col>
      <xdr:colOff>361950</xdr:colOff>
      <xdr:row>130</xdr:row>
      <xdr:rowOff>9525</xdr:rowOff>
    </xdr:to>
    <xdr:sp macro="" textlink="">
      <xdr:nvSpPr>
        <xdr:cNvPr id="6248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6249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25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251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9525</xdr:rowOff>
    </xdr:from>
    <xdr:to>
      <xdr:col>12</xdr:col>
      <xdr:colOff>381000</xdr:colOff>
      <xdr:row>130</xdr:row>
      <xdr:rowOff>9525</xdr:rowOff>
    </xdr:to>
    <xdr:sp macro="" textlink="">
      <xdr:nvSpPr>
        <xdr:cNvPr id="6252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6253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254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9525</xdr:rowOff>
    </xdr:from>
    <xdr:to>
      <xdr:col>12</xdr:col>
      <xdr:colOff>381000</xdr:colOff>
      <xdr:row>130</xdr:row>
      <xdr:rowOff>9525</xdr:rowOff>
    </xdr:to>
    <xdr:sp macro="" textlink="">
      <xdr:nvSpPr>
        <xdr:cNvPr id="6255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625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25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25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25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6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26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6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26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26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6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6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26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26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6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27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27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7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7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7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27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27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7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7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7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28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28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8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28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8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28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8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287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28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8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9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29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29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9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29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29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9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9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9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29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30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0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30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0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30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30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0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0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30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30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1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31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31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1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1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31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31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1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1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31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32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2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2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2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32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32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2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2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32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32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3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3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3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3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3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33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3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3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3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33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4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4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34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4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4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4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4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34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4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4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5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5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5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5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35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5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5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5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35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5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6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36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6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6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6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6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36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6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6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6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7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371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7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7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7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37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7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7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37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7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8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8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38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8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8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8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38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8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8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8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9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391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9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9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9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39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9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9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39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9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0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0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0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40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40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0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40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0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408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0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41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411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41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41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41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130</xdr:row>
      <xdr:rowOff>0</xdr:rowOff>
    </xdr:from>
    <xdr:to>
      <xdr:col>12</xdr:col>
      <xdr:colOff>361950</xdr:colOff>
      <xdr:row>130</xdr:row>
      <xdr:rowOff>0</xdr:rowOff>
    </xdr:to>
    <xdr:sp macro="" textlink="">
      <xdr:nvSpPr>
        <xdr:cNvPr id="6415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416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41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41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0</xdr:rowOff>
    </xdr:from>
    <xdr:to>
      <xdr:col>12</xdr:col>
      <xdr:colOff>381000</xdr:colOff>
      <xdr:row>130</xdr:row>
      <xdr:rowOff>0</xdr:rowOff>
    </xdr:to>
    <xdr:sp macro="" textlink="">
      <xdr:nvSpPr>
        <xdr:cNvPr id="6419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420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421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0</xdr:rowOff>
    </xdr:from>
    <xdr:to>
      <xdr:col>12</xdr:col>
      <xdr:colOff>381000</xdr:colOff>
      <xdr:row>130</xdr:row>
      <xdr:rowOff>0</xdr:rowOff>
    </xdr:to>
    <xdr:sp macro="" textlink="">
      <xdr:nvSpPr>
        <xdr:cNvPr id="6422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42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42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42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42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130</xdr:row>
      <xdr:rowOff>0</xdr:rowOff>
    </xdr:from>
    <xdr:to>
      <xdr:col>12</xdr:col>
      <xdr:colOff>361950</xdr:colOff>
      <xdr:row>130</xdr:row>
      <xdr:rowOff>0</xdr:rowOff>
    </xdr:to>
    <xdr:sp macro="" textlink="">
      <xdr:nvSpPr>
        <xdr:cNvPr id="6427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428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42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430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0</xdr:rowOff>
    </xdr:from>
    <xdr:to>
      <xdr:col>12</xdr:col>
      <xdr:colOff>381000</xdr:colOff>
      <xdr:row>130</xdr:row>
      <xdr:rowOff>0</xdr:rowOff>
    </xdr:to>
    <xdr:sp macro="" textlink="">
      <xdr:nvSpPr>
        <xdr:cNvPr id="6431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432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433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0</xdr:rowOff>
    </xdr:from>
    <xdr:to>
      <xdr:col>12</xdr:col>
      <xdr:colOff>381000</xdr:colOff>
      <xdr:row>130</xdr:row>
      <xdr:rowOff>0</xdr:rowOff>
    </xdr:to>
    <xdr:sp macro="" textlink="">
      <xdr:nvSpPr>
        <xdr:cNvPr id="6434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43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43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43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1674495</xdr:colOff>
      <xdr:row>130</xdr:row>
      <xdr:rowOff>9525</xdr:rowOff>
    </xdr:from>
    <xdr:to>
      <xdr:col>12</xdr:col>
      <xdr:colOff>285750</xdr:colOff>
      <xdr:row>130</xdr:row>
      <xdr:rowOff>9525</xdr:rowOff>
    </xdr:to>
    <xdr:sp macro="" textlink="">
      <xdr:nvSpPr>
        <xdr:cNvPr id="6438" name="Line 1"/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130</xdr:row>
      <xdr:rowOff>9525</xdr:rowOff>
    </xdr:from>
    <xdr:to>
      <xdr:col>12</xdr:col>
      <xdr:colOff>1285875</xdr:colOff>
      <xdr:row>130</xdr:row>
      <xdr:rowOff>9525</xdr:rowOff>
    </xdr:to>
    <xdr:sp macro="" textlink="">
      <xdr:nvSpPr>
        <xdr:cNvPr id="6439" name="Line 1"/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44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4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44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4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44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44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4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4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44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44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5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45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45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5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5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5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45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45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5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5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6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46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46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6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46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6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46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6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468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46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7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7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47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47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7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47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47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7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7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7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48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48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8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48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8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48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48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8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8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48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49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9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49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49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9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9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49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49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9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9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50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50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0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0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0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50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50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0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0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50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51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1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1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1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1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1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516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1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1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1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52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2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2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52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2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2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2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2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52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2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3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3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3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3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3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53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3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3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3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53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4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4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54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4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4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4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4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54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4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4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5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5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552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5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5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5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55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5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5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55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6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6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6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56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6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6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6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56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6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6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7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7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572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7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7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7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57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7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7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57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8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8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8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8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58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8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8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8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8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589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9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9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592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593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594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59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130</xdr:row>
      <xdr:rowOff>0</xdr:rowOff>
    </xdr:from>
    <xdr:to>
      <xdr:col>12</xdr:col>
      <xdr:colOff>361950</xdr:colOff>
      <xdr:row>130</xdr:row>
      <xdr:rowOff>0</xdr:rowOff>
    </xdr:to>
    <xdr:sp macro="" textlink="">
      <xdr:nvSpPr>
        <xdr:cNvPr id="6596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597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59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59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0</xdr:rowOff>
    </xdr:from>
    <xdr:to>
      <xdr:col>12</xdr:col>
      <xdr:colOff>381000</xdr:colOff>
      <xdr:row>130</xdr:row>
      <xdr:rowOff>0</xdr:rowOff>
    </xdr:to>
    <xdr:sp macro="" textlink="">
      <xdr:nvSpPr>
        <xdr:cNvPr id="6600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601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60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0</xdr:rowOff>
    </xdr:from>
    <xdr:to>
      <xdr:col>12</xdr:col>
      <xdr:colOff>381000</xdr:colOff>
      <xdr:row>130</xdr:row>
      <xdr:rowOff>0</xdr:rowOff>
    </xdr:to>
    <xdr:sp macro="" textlink="">
      <xdr:nvSpPr>
        <xdr:cNvPr id="6603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604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60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606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60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130</xdr:row>
      <xdr:rowOff>0</xdr:rowOff>
    </xdr:from>
    <xdr:to>
      <xdr:col>12</xdr:col>
      <xdr:colOff>361950</xdr:colOff>
      <xdr:row>130</xdr:row>
      <xdr:rowOff>0</xdr:rowOff>
    </xdr:to>
    <xdr:sp macro="" textlink="">
      <xdr:nvSpPr>
        <xdr:cNvPr id="6608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609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610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611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0</xdr:rowOff>
    </xdr:from>
    <xdr:to>
      <xdr:col>12</xdr:col>
      <xdr:colOff>381000</xdr:colOff>
      <xdr:row>130</xdr:row>
      <xdr:rowOff>0</xdr:rowOff>
    </xdr:to>
    <xdr:sp macro="" textlink="">
      <xdr:nvSpPr>
        <xdr:cNvPr id="6612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61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61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0</xdr:rowOff>
    </xdr:from>
    <xdr:to>
      <xdr:col>12</xdr:col>
      <xdr:colOff>381000</xdr:colOff>
      <xdr:row>130</xdr:row>
      <xdr:rowOff>0</xdr:rowOff>
    </xdr:to>
    <xdr:sp macro="" textlink="">
      <xdr:nvSpPr>
        <xdr:cNvPr id="6615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616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61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61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1674495</xdr:colOff>
      <xdr:row>130</xdr:row>
      <xdr:rowOff>9525</xdr:rowOff>
    </xdr:from>
    <xdr:to>
      <xdr:col>12</xdr:col>
      <xdr:colOff>285750</xdr:colOff>
      <xdr:row>130</xdr:row>
      <xdr:rowOff>9525</xdr:rowOff>
    </xdr:to>
    <xdr:sp macro="" textlink="">
      <xdr:nvSpPr>
        <xdr:cNvPr id="6619" name="Line 1"/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130</xdr:row>
      <xdr:rowOff>9525</xdr:rowOff>
    </xdr:from>
    <xdr:to>
      <xdr:col>12</xdr:col>
      <xdr:colOff>1285875</xdr:colOff>
      <xdr:row>130</xdr:row>
      <xdr:rowOff>9525</xdr:rowOff>
    </xdr:to>
    <xdr:sp macro="" textlink="">
      <xdr:nvSpPr>
        <xdr:cNvPr id="6620" name="Line 1"/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2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2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2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2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62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2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2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2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62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3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3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63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3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3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3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3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63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3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3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4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4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64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4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4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4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4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4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4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649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5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5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5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65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5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5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65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5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5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5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6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66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6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6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6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6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666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6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6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6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67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7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7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67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7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7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7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67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7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7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8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68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8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8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8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8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68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8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8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8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69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9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9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69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9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69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9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697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69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9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0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70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0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0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70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0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0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0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0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70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1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1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1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1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1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1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716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1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1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1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72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2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2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72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2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2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2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2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72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2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3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3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3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73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3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3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3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73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3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3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74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4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4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4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74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4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4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4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74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4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5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5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5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75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5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5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5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75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5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5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76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6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6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6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6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76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6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6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6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6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770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7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7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77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77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77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77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130</xdr:row>
      <xdr:rowOff>0</xdr:rowOff>
    </xdr:from>
    <xdr:to>
      <xdr:col>12</xdr:col>
      <xdr:colOff>361950</xdr:colOff>
      <xdr:row>130</xdr:row>
      <xdr:rowOff>0</xdr:rowOff>
    </xdr:to>
    <xdr:sp macro="" textlink="">
      <xdr:nvSpPr>
        <xdr:cNvPr id="6777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778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77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780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0</xdr:rowOff>
    </xdr:from>
    <xdr:to>
      <xdr:col>12</xdr:col>
      <xdr:colOff>381000</xdr:colOff>
      <xdr:row>130</xdr:row>
      <xdr:rowOff>0</xdr:rowOff>
    </xdr:to>
    <xdr:sp macro="" textlink="">
      <xdr:nvSpPr>
        <xdr:cNvPr id="6781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782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783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0</xdr:rowOff>
    </xdr:from>
    <xdr:to>
      <xdr:col>12</xdr:col>
      <xdr:colOff>381000</xdr:colOff>
      <xdr:row>130</xdr:row>
      <xdr:rowOff>0</xdr:rowOff>
    </xdr:to>
    <xdr:sp macro="" textlink="">
      <xdr:nvSpPr>
        <xdr:cNvPr id="6784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78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78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787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78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130</xdr:row>
      <xdr:rowOff>0</xdr:rowOff>
    </xdr:from>
    <xdr:to>
      <xdr:col>12</xdr:col>
      <xdr:colOff>361950</xdr:colOff>
      <xdr:row>130</xdr:row>
      <xdr:rowOff>0</xdr:rowOff>
    </xdr:to>
    <xdr:sp macro="" textlink="">
      <xdr:nvSpPr>
        <xdr:cNvPr id="6789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790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791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79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0</xdr:rowOff>
    </xdr:from>
    <xdr:to>
      <xdr:col>12</xdr:col>
      <xdr:colOff>381000</xdr:colOff>
      <xdr:row>130</xdr:row>
      <xdr:rowOff>0</xdr:rowOff>
    </xdr:to>
    <xdr:sp macro="" textlink="">
      <xdr:nvSpPr>
        <xdr:cNvPr id="6793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794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79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0</xdr:rowOff>
    </xdr:from>
    <xdr:to>
      <xdr:col>12</xdr:col>
      <xdr:colOff>381000</xdr:colOff>
      <xdr:row>130</xdr:row>
      <xdr:rowOff>0</xdr:rowOff>
    </xdr:to>
    <xdr:sp macro="" textlink="">
      <xdr:nvSpPr>
        <xdr:cNvPr id="6796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797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79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79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1674495</xdr:colOff>
      <xdr:row>130</xdr:row>
      <xdr:rowOff>9525</xdr:rowOff>
    </xdr:from>
    <xdr:to>
      <xdr:col>12</xdr:col>
      <xdr:colOff>285750</xdr:colOff>
      <xdr:row>130</xdr:row>
      <xdr:rowOff>9525</xdr:rowOff>
    </xdr:to>
    <xdr:sp macro="" textlink="">
      <xdr:nvSpPr>
        <xdr:cNvPr id="6800" name="Line 1"/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130</xdr:row>
      <xdr:rowOff>9525</xdr:rowOff>
    </xdr:from>
    <xdr:to>
      <xdr:col>12</xdr:col>
      <xdr:colOff>1285875</xdr:colOff>
      <xdr:row>130</xdr:row>
      <xdr:rowOff>9525</xdr:rowOff>
    </xdr:to>
    <xdr:sp macro="" textlink="">
      <xdr:nvSpPr>
        <xdr:cNvPr id="6801" name="Line 1"/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0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0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0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0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680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0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0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0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81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1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1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81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1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1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1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1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81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1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2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2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2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82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2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2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2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2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2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2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6830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3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3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3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83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3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3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83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3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3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4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4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84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4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4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4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4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6847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4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4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5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85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5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5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85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5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5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5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85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5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6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6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86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6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6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6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6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86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6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6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7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87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7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7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87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7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87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7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6878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87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8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8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88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88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8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88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88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8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8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8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89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89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9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89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9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89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9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6897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89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9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0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90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90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0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90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90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0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0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0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90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91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1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91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1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6914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91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1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1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91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91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2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92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92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2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2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92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92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2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2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92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93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3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93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3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6934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93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3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3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93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93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4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94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94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4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4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4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94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94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4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94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5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6951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5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95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695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695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695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695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130</xdr:row>
      <xdr:rowOff>0</xdr:rowOff>
    </xdr:from>
    <xdr:to>
      <xdr:col>13</xdr:col>
      <xdr:colOff>361950</xdr:colOff>
      <xdr:row>130</xdr:row>
      <xdr:rowOff>0</xdr:rowOff>
    </xdr:to>
    <xdr:sp macro="" textlink="">
      <xdr:nvSpPr>
        <xdr:cNvPr id="6958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6959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696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6961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0</xdr:rowOff>
    </xdr:from>
    <xdr:to>
      <xdr:col>13</xdr:col>
      <xdr:colOff>381000</xdr:colOff>
      <xdr:row>130</xdr:row>
      <xdr:rowOff>0</xdr:rowOff>
    </xdr:to>
    <xdr:sp macro="" textlink="">
      <xdr:nvSpPr>
        <xdr:cNvPr id="6962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6963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6964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0</xdr:rowOff>
    </xdr:from>
    <xdr:to>
      <xdr:col>13</xdr:col>
      <xdr:colOff>381000</xdr:colOff>
      <xdr:row>130</xdr:row>
      <xdr:rowOff>0</xdr:rowOff>
    </xdr:to>
    <xdr:sp macro="" textlink="">
      <xdr:nvSpPr>
        <xdr:cNvPr id="6965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696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696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6968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696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130</xdr:row>
      <xdr:rowOff>0</xdr:rowOff>
    </xdr:from>
    <xdr:to>
      <xdr:col>13</xdr:col>
      <xdr:colOff>361950</xdr:colOff>
      <xdr:row>130</xdr:row>
      <xdr:rowOff>0</xdr:rowOff>
    </xdr:to>
    <xdr:sp macro="" textlink="">
      <xdr:nvSpPr>
        <xdr:cNvPr id="6970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6971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6972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6973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0</xdr:rowOff>
    </xdr:from>
    <xdr:to>
      <xdr:col>13</xdr:col>
      <xdr:colOff>381000</xdr:colOff>
      <xdr:row>130</xdr:row>
      <xdr:rowOff>0</xdr:rowOff>
    </xdr:to>
    <xdr:sp macro="" textlink="">
      <xdr:nvSpPr>
        <xdr:cNvPr id="6974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6975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6976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0</xdr:rowOff>
    </xdr:from>
    <xdr:to>
      <xdr:col>13</xdr:col>
      <xdr:colOff>381000</xdr:colOff>
      <xdr:row>130</xdr:row>
      <xdr:rowOff>0</xdr:rowOff>
    </xdr:to>
    <xdr:sp macro="" textlink="">
      <xdr:nvSpPr>
        <xdr:cNvPr id="6977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6978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697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698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98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8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98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8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6985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98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8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8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98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99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9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99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99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9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9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9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99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99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9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0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0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00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00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0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00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0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00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0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009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01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1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1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01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01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1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01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01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1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1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2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02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02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2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02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2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02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02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2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2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03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03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3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03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03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3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3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03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03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3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4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04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04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4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4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4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04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04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4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4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05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05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5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05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5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05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5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057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05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5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6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06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06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6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06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06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6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6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6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06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07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7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07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7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07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7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07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07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7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7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08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08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8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08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08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8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8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8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08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08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9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09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9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093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09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9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9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09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09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9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10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10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0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0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10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10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0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0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10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10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1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11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1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113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11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1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1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11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11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1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12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12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2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2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2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12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12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2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12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2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130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3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13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7133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134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7135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136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130</xdr:row>
      <xdr:rowOff>0</xdr:rowOff>
    </xdr:from>
    <xdr:to>
      <xdr:col>13</xdr:col>
      <xdr:colOff>361950</xdr:colOff>
      <xdr:row>130</xdr:row>
      <xdr:rowOff>0</xdr:rowOff>
    </xdr:to>
    <xdr:sp macro="" textlink="">
      <xdr:nvSpPr>
        <xdr:cNvPr id="7137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7138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13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14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0</xdr:rowOff>
    </xdr:from>
    <xdr:to>
      <xdr:col>13</xdr:col>
      <xdr:colOff>381000</xdr:colOff>
      <xdr:row>130</xdr:row>
      <xdr:rowOff>0</xdr:rowOff>
    </xdr:to>
    <xdr:sp macro="" textlink="">
      <xdr:nvSpPr>
        <xdr:cNvPr id="7141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7142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143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0</xdr:rowOff>
    </xdr:from>
    <xdr:to>
      <xdr:col>13</xdr:col>
      <xdr:colOff>381000</xdr:colOff>
      <xdr:row>130</xdr:row>
      <xdr:rowOff>0</xdr:rowOff>
    </xdr:to>
    <xdr:sp macro="" textlink="">
      <xdr:nvSpPr>
        <xdr:cNvPr id="7144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7145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146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7147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14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130</xdr:row>
      <xdr:rowOff>0</xdr:rowOff>
    </xdr:from>
    <xdr:to>
      <xdr:col>13</xdr:col>
      <xdr:colOff>361950</xdr:colOff>
      <xdr:row>130</xdr:row>
      <xdr:rowOff>0</xdr:rowOff>
    </xdr:to>
    <xdr:sp macro="" textlink="">
      <xdr:nvSpPr>
        <xdr:cNvPr id="7149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7150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151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152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0</xdr:rowOff>
    </xdr:from>
    <xdr:to>
      <xdr:col>13</xdr:col>
      <xdr:colOff>381000</xdr:colOff>
      <xdr:row>130</xdr:row>
      <xdr:rowOff>0</xdr:rowOff>
    </xdr:to>
    <xdr:sp macro="" textlink="">
      <xdr:nvSpPr>
        <xdr:cNvPr id="7153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715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15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0</xdr:rowOff>
    </xdr:from>
    <xdr:to>
      <xdr:col>13</xdr:col>
      <xdr:colOff>381000</xdr:colOff>
      <xdr:row>130</xdr:row>
      <xdr:rowOff>0</xdr:rowOff>
    </xdr:to>
    <xdr:sp macro="" textlink="">
      <xdr:nvSpPr>
        <xdr:cNvPr id="7156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7157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15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15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16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6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16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6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164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16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6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6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16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16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7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17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17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7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7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7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17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17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7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7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8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18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18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8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18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8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18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8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188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18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9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9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19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19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9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19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19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9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9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9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0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20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0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20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0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205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20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0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0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0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21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1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1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21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1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1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1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21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1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1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2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22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2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2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2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2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22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2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2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2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23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3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3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3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3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3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23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3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3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3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4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4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4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4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4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4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4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4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4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4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5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5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5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5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5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255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5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5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5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5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6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6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6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6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6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6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6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6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6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6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7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7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272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7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7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7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7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7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7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7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8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8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8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8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8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8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8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8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8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8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9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9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292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9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9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9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9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9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9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9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30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0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0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0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30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30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0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30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0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309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1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31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7312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313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731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31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130</xdr:row>
      <xdr:rowOff>0</xdr:rowOff>
    </xdr:from>
    <xdr:to>
      <xdr:col>13</xdr:col>
      <xdr:colOff>361950</xdr:colOff>
      <xdr:row>130</xdr:row>
      <xdr:rowOff>0</xdr:rowOff>
    </xdr:to>
    <xdr:sp macro="" textlink="">
      <xdr:nvSpPr>
        <xdr:cNvPr id="7316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7317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31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31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0</xdr:rowOff>
    </xdr:from>
    <xdr:to>
      <xdr:col>13</xdr:col>
      <xdr:colOff>381000</xdr:colOff>
      <xdr:row>130</xdr:row>
      <xdr:rowOff>0</xdr:rowOff>
    </xdr:to>
    <xdr:sp macro="" textlink="">
      <xdr:nvSpPr>
        <xdr:cNvPr id="7320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7321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322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0</xdr:rowOff>
    </xdr:from>
    <xdr:to>
      <xdr:col>13</xdr:col>
      <xdr:colOff>381000</xdr:colOff>
      <xdr:row>130</xdr:row>
      <xdr:rowOff>0</xdr:rowOff>
    </xdr:to>
    <xdr:sp macro="" textlink="">
      <xdr:nvSpPr>
        <xdr:cNvPr id="7323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732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32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732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32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130</xdr:row>
      <xdr:rowOff>0</xdr:rowOff>
    </xdr:from>
    <xdr:to>
      <xdr:col>13</xdr:col>
      <xdr:colOff>361950</xdr:colOff>
      <xdr:row>130</xdr:row>
      <xdr:rowOff>0</xdr:rowOff>
    </xdr:to>
    <xdr:sp macro="" textlink="">
      <xdr:nvSpPr>
        <xdr:cNvPr id="7328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7329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33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331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0</xdr:rowOff>
    </xdr:from>
    <xdr:to>
      <xdr:col>13</xdr:col>
      <xdr:colOff>381000</xdr:colOff>
      <xdr:row>130</xdr:row>
      <xdr:rowOff>0</xdr:rowOff>
    </xdr:to>
    <xdr:sp macro="" textlink="">
      <xdr:nvSpPr>
        <xdr:cNvPr id="7332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7333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334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0</xdr:rowOff>
    </xdr:from>
    <xdr:to>
      <xdr:col>13</xdr:col>
      <xdr:colOff>381000</xdr:colOff>
      <xdr:row>130</xdr:row>
      <xdr:rowOff>0</xdr:rowOff>
    </xdr:to>
    <xdr:sp macro="" textlink="">
      <xdr:nvSpPr>
        <xdr:cNvPr id="7335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733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33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33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33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4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34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4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34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34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4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4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34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34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4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35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35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5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5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5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35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35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5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5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5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36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36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6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36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6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36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6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367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36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6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7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37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37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7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37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37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7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7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7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37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38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8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38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8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38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38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8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8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38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38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9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39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39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9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9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39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39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9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9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39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40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0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0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0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40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40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0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0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40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40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1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1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1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1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1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41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1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1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1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41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2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2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42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2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2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2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2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42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2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2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3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3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3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3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43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3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3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3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43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3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4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44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4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4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4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4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44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4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4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4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5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451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5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5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5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45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5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5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45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5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6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6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46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6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6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6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46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6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6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6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7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471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7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7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7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47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7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7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47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7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8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8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8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48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8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8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8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8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488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8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9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491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49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49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49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130</xdr:row>
      <xdr:rowOff>9525</xdr:rowOff>
    </xdr:from>
    <xdr:to>
      <xdr:col>13</xdr:col>
      <xdr:colOff>361950</xdr:colOff>
      <xdr:row>130</xdr:row>
      <xdr:rowOff>9525</xdr:rowOff>
    </xdr:to>
    <xdr:sp macro="" textlink="">
      <xdr:nvSpPr>
        <xdr:cNvPr id="7495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496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49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49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9525</xdr:rowOff>
    </xdr:from>
    <xdr:to>
      <xdr:col>13</xdr:col>
      <xdr:colOff>381000</xdr:colOff>
      <xdr:row>130</xdr:row>
      <xdr:rowOff>9525</xdr:rowOff>
    </xdr:to>
    <xdr:sp macro="" textlink="">
      <xdr:nvSpPr>
        <xdr:cNvPr id="7499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500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501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9525</xdr:rowOff>
    </xdr:from>
    <xdr:to>
      <xdr:col>13</xdr:col>
      <xdr:colOff>381000</xdr:colOff>
      <xdr:row>130</xdr:row>
      <xdr:rowOff>9525</xdr:rowOff>
    </xdr:to>
    <xdr:sp macro="" textlink="">
      <xdr:nvSpPr>
        <xdr:cNvPr id="7502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50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50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50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50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130</xdr:row>
      <xdr:rowOff>9525</xdr:rowOff>
    </xdr:from>
    <xdr:to>
      <xdr:col>13</xdr:col>
      <xdr:colOff>361950</xdr:colOff>
      <xdr:row>130</xdr:row>
      <xdr:rowOff>9525</xdr:rowOff>
    </xdr:to>
    <xdr:sp macro="" textlink="">
      <xdr:nvSpPr>
        <xdr:cNvPr id="7507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508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50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510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9525</xdr:rowOff>
    </xdr:from>
    <xdr:to>
      <xdr:col>13</xdr:col>
      <xdr:colOff>381000</xdr:colOff>
      <xdr:row>130</xdr:row>
      <xdr:rowOff>9525</xdr:rowOff>
    </xdr:to>
    <xdr:sp macro="" textlink="">
      <xdr:nvSpPr>
        <xdr:cNvPr id="7511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512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513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9525</xdr:rowOff>
    </xdr:from>
    <xdr:to>
      <xdr:col>13</xdr:col>
      <xdr:colOff>381000</xdr:colOff>
      <xdr:row>130</xdr:row>
      <xdr:rowOff>9525</xdr:rowOff>
    </xdr:to>
    <xdr:sp macro="" textlink="">
      <xdr:nvSpPr>
        <xdr:cNvPr id="7514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51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51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51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133</xdr:row>
      <xdr:rowOff>9525</xdr:rowOff>
    </xdr:from>
    <xdr:to>
      <xdr:col>13</xdr:col>
      <xdr:colOff>285750</xdr:colOff>
      <xdr:row>133</xdr:row>
      <xdr:rowOff>9525</xdr:rowOff>
    </xdr:to>
    <xdr:sp macro="" textlink="">
      <xdr:nvSpPr>
        <xdr:cNvPr id="7518" name="Line 1"/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133</xdr:row>
      <xdr:rowOff>9525</xdr:rowOff>
    </xdr:from>
    <xdr:to>
      <xdr:col>13</xdr:col>
      <xdr:colOff>1285875</xdr:colOff>
      <xdr:row>133</xdr:row>
      <xdr:rowOff>9525</xdr:rowOff>
    </xdr:to>
    <xdr:sp macro="" textlink="">
      <xdr:nvSpPr>
        <xdr:cNvPr id="7519" name="Line 1"/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2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2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2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2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52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2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2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2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52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2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3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53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3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3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3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3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53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3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3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3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4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54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4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4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4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4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4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4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548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4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5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5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55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5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5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55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5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5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5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5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56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6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6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6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6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56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6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6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6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56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7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7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57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7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7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7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57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7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7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7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58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8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8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8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8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58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8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8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8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58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9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9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59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9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59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9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596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59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9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9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60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0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0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60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0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0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0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0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60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0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1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1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1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1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1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61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1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1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1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61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2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2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62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2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2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2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2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62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2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2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3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3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632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3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3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3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63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3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3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63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4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4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4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64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4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4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4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64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4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4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5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5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652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5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5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5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65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5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5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65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6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6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6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6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66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6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6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6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6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669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7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7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672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673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674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67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130</xdr:row>
      <xdr:rowOff>9525</xdr:rowOff>
    </xdr:from>
    <xdr:to>
      <xdr:col>13</xdr:col>
      <xdr:colOff>361950</xdr:colOff>
      <xdr:row>130</xdr:row>
      <xdr:rowOff>9525</xdr:rowOff>
    </xdr:to>
    <xdr:sp macro="" textlink="">
      <xdr:nvSpPr>
        <xdr:cNvPr id="7676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677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67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67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9525</xdr:rowOff>
    </xdr:from>
    <xdr:to>
      <xdr:col>13</xdr:col>
      <xdr:colOff>381000</xdr:colOff>
      <xdr:row>130</xdr:row>
      <xdr:rowOff>9525</xdr:rowOff>
    </xdr:to>
    <xdr:sp macro="" textlink="">
      <xdr:nvSpPr>
        <xdr:cNvPr id="7680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681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68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9525</xdr:rowOff>
    </xdr:from>
    <xdr:to>
      <xdr:col>13</xdr:col>
      <xdr:colOff>381000</xdr:colOff>
      <xdr:row>130</xdr:row>
      <xdr:rowOff>9525</xdr:rowOff>
    </xdr:to>
    <xdr:sp macro="" textlink="">
      <xdr:nvSpPr>
        <xdr:cNvPr id="7683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684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68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686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68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130</xdr:row>
      <xdr:rowOff>9525</xdr:rowOff>
    </xdr:from>
    <xdr:to>
      <xdr:col>13</xdr:col>
      <xdr:colOff>361950</xdr:colOff>
      <xdr:row>130</xdr:row>
      <xdr:rowOff>9525</xdr:rowOff>
    </xdr:to>
    <xdr:sp macro="" textlink="">
      <xdr:nvSpPr>
        <xdr:cNvPr id="7688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689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690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691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9525</xdr:rowOff>
    </xdr:from>
    <xdr:to>
      <xdr:col>13</xdr:col>
      <xdr:colOff>381000</xdr:colOff>
      <xdr:row>130</xdr:row>
      <xdr:rowOff>9525</xdr:rowOff>
    </xdr:to>
    <xdr:sp macro="" textlink="">
      <xdr:nvSpPr>
        <xdr:cNvPr id="7692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69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69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9525</xdr:rowOff>
    </xdr:from>
    <xdr:to>
      <xdr:col>13</xdr:col>
      <xdr:colOff>381000</xdr:colOff>
      <xdr:row>130</xdr:row>
      <xdr:rowOff>9525</xdr:rowOff>
    </xdr:to>
    <xdr:sp macro="" textlink="">
      <xdr:nvSpPr>
        <xdr:cNvPr id="7695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696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69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69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133</xdr:row>
      <xdr:rowOff>9525</xdr:rowOff>
    </xdr:from>
    <xdr:to>
      <xdr:col>13</xdr:col>
      <xdr:colOff>285750</xdr:colOff>
      <xdr:row>133</xdr:row>
      <xdr:rowOff>9525</xdr:rowOff>
    </xdr:to>
    <xdr:sp macro="" textlink="">
      <xdr:nvSpPr>
        <xdr:cNvPr id="7699" name="Line 1"/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133</xdr:row>
      <xdr:rowOff>9525</xdr:rowOff>
    </xdr:from>
    <xdr:to>
      <xdr:col>13</xdr:col>
      <xdr:colOff>1285875</xdr:colOff>
      <xdr:row>133</xdr:row>
      <xdr:rowOff>9525</xdr:rowOff>
    </xdr:to>
    <xdr:sp macro="" textlink="">
      <xdr:nvSpPr>
        <xdr:cNvPr id="7700" name="Line 1"/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0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0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0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0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70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0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0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0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70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1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1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71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1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1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1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1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71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1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1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2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2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72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2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2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2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2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2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2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729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3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3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3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73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3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3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73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3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3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3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4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74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4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4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4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4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746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4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4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4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75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5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5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75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5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5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5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75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5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5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6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76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6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6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6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6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76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6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6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6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77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7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7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77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7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77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7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777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77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7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8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78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78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8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78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78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8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8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8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78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79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9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79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9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79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9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796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79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9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9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80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80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0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80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80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0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0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0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80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80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1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81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1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81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81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1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1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81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81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1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82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82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2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2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82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82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2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2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82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82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3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83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3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83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83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3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3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83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83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3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84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84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4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4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4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84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84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4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84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4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850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5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85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85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85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85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85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130</xdr:row>
      <xdr:rowOff>9525</xdr:rowOff>
    </xdr:from>
    <xdr:to>
      <xdr:col>13</xdr:col>
      <xdr:colOff>361950</xdr:colOff>
      <xdr:row>130</xdr:row>
      <xdr:rowOff>9525</xdr:rowOff>
    </xdr:to>
    <xdr:sp macro="" textlink="">
      <xdr:nvSpPr>
        <xdr:cNvPr id="7857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858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85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860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9525</xdr:rowOff>
    </xdr:from>
    <xdr:to>
      <xdr:col>13</xdr:col>
      <xdr:colOff>381000</xdr:colOff>
      <xdr:row>130</xdr:row>
      <xdr:rowOff>9525</xdr:rowOff>
    </xdr:to>
    <xdr:sp macro="" textlink="">
      <xdr:nvSpPr>
        <xdr:cNvPr id="7861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862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863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9525</xdr:rowOff>
    </xdr:from>
    <xdr:to>
      <xdr:col>13</xdr:col>
      <xdr:colOff>381000</xdr:colOff>
      <xdr:row>130</xdr:row>
      <xdr:rowOff>9525</xdr:rowOff>
    </xdr:to>
    <xdr:sp macro="" textlink="">
      <xdr:nvSpPr>
        <xdr:cNvPr id="7864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86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86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867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86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130</xdr:row>
      <xdr:rowOff>9525</xdr:rowOff>
    </xdr:from>
    <xdr:to>
      <xdr:col>13</xdr:col>
      <xdr:colOff>361950</xdr:colOff>
      <xdr:row>130</xdr:row>
      <xdr:rowOff>9525</xdr:rowOff>
    </xdr:to>
    <xdr:sp macro="" textlink="">
      <xdr:nvSpPr>
        <xdr:cNvPr id="7869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870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871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87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9525</xdr:rowOff>
    </xdr:from>
    <xdr:to>
      <xdr:col>13</xdr:col>
      <xdr:colOff>381000</xdr:colOff>
      <xdr:row>130</xdr:row>
      <xdr:rowOff>9525</xdr:rowOff>
    </xdr:to>
    <xdr:sp macro="" textlink="">
      <xdr:nvSpPr>
        <xdr:cNvPr id="7873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874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87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9525</xdr:rowOff>
    </xdr:from>
    <xdr:to>
      <xdr:col>13</xdr:col>
      <xdr:colOff>381000</xdr:colOff>
      <xdr:row>130</xdr:row>
      <xdr:rowOff>9525</xdr:rowOff>
    </xdr:to>
    <xdr:sp macro="" textlink="">
      <xdr:nvSpPr>
        <xdr:cNvPr id="7876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877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87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87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133</xdr:row>
      <xdr:rowOff>9525</xdr:rowOff>
    </xdr:from>
    <xdr:to>
      <xdr:col>13</xdr:col>
      <xdr:colOff>285750</xdr:colOff>
      <xdr:row>133</xdr:row>
      <xdr:rowOff>9525</xdr:rowOff>
    </xdr:to>
    <xdr:sp macro="" textlink="">
      <xdr:nvSpPr>
        <xdr:cNvPr id="7880" name="Line 1"/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133</xdr:row>
      <xdr:rowOff>9525</xdr:rowOff>
    </xdr:from>
    <xdr:to>
      <xdr:col>13</xdr:col>
      <xdr:colOff>1285875</xdr:colOff>
      <xdr:row>133</xdr:row>
      <xdr:rowOff>9525</xdr:rowOff>
    </xdr:to>
    <xdr:sp macro="" textlink="">
      <xdr:nvSpPr>
        <xdr:cNvPr id="7881" name="Line 1"/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88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88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88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88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788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88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88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88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89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89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89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89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89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89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89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89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89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89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0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0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0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90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90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0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90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0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90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0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7910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91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1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1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91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91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1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91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91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1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2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2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92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92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2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92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2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7927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92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2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3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93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93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3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93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93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3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3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93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93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4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4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94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94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4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4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4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94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94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4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5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95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95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5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95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5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95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5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7958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95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6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6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96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96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6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96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96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6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6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6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97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97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7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97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7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97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7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7977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97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7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8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98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98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8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98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98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8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8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8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98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99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9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99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9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7994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99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9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9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99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99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0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00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00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0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0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00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00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0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0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00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01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1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01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1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8014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01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1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1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01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01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2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02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02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2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2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2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02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02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2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02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3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8031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3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03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03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03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03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03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130</xdr:row>
      <xdr:rowOff>9525</xdr:rowOff>
    </xdr:from>
    <xdr:to>
      <xdr:col>14</xdr:col>
      <xdr:colOff>361950</xdr:colOff>
      <xdr:row>130</xdr:row>
      <xdr:rowOff>9525</xdr:rowOff>
    </xdr:to>
    <xdr:sp macro="" textlink="">
      <xdr:nvSpPr>
        <xdr:cNvPr id="8038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039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04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041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8042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043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044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8045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04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04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048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04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130</xdr:row>
      <xdr:rowOff>9525</xdr:rowOff>
    </xdr:from>
    <xdr:to>
      <xdr:col>14</xdr:col>
      <xdr:colOff>361950</xdr:colOff>
      <xdr:row>130</xdr:row>
      <xdr:rowOff>9525</xdr:rowOff>
    </xdr:to>
    <xdr:sp macro="" textlink="">
      <xdr:nvSpPr>
        <xdr:cNvPr id="8050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051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052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053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8054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055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056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8057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058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05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06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06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6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06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6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8065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06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6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6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06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07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7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07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07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7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7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7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07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07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7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8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8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08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08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8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08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8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08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8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8089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09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9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9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09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09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9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09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09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9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9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0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10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10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0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10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0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810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10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0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0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11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11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1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11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11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1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1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11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11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1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2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12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12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2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2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2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12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12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2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2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13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13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3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3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3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3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3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8137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3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3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4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14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4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4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14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4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4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4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4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14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5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5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5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5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5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5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815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5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5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5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16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6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6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16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6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6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6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6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16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6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7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7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7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8173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7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7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7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17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7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7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18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8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8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8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18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8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8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8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18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8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9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9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9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8193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9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9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9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19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9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9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20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20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0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0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0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20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20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0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20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0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8210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1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21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213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214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215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216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130</xdr:row>
      <xdr:rowOff>9525</xdr:rowOff>
    </xdr:from>
    <xdr:to>
      <xdr:col>14</xdr:col>
      <xdr:colOff>361950</xdr:colOff>
      <xdr:row>130</xdr:row>
      <xdr:rowOff>9525</xdr:rowOff>
    </xdr:to>
    <xdr:sp macro="" textlink="">
      <xdr:nvSpPr>
        <xdr:cNvPr id="8217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218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21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22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8221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222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223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8224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225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226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227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22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130</xdr:row>
      <xdr:rowOff>9525</xdr:rowOff>
    </xdr:from>
    <xdr:to>
      <xdr:col>14</xdr:col>
      <xdr:colOff>361950</xdr:colOff>
      <xdr:row>130</xdr:row>
      <xdr:rowOff>9525</xdr:rowOff>
    </xdr:to>
    <xdr:sp macro="" textlink="">
      <xdr:nvSpPr>
        <xdr:cNvPr id="8229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230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231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232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8233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23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23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8236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237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23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23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24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4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24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4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8244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24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4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4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24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24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5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25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25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5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5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5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25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25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5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5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6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26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26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6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26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6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26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6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8268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26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7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7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27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27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7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27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27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7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7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7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28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28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8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28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8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8285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28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8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8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28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29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9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29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29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9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9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29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29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9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9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30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30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0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0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0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30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30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0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0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30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31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1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1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1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1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1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831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1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1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1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32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2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2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32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2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2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2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2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32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2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3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3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3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3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3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8335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3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3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3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33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4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4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34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4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4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4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4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34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4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4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5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5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8352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5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5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5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35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5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5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35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6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6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6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36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6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6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6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36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6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6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7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7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8372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7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7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7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37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7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7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37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8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8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8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8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38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8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8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8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8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8389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9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9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392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393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39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39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130</xdr:row>
      <xdr:rowOff>9525</xdr:rowOff>
    </xdr:from>
    <xdr:to>
      <xdr:col>14</xdr:col>
      <xdr:colOff>361950</xdr:colOff>
      <xdr:row>130</xdr:row>
      <xdr:rowOff>9525</xdr:rowOff>
    </xdr:to>
    <xdr:sp macro="" textlink="">
      <xdr:nvSpPr>
        <xdr:cNvPr id="8396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397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39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39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8400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401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402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8403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40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40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40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40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130</xdr:row>
      <xdr:rowOff>9525</xdr:rowOff>
    </xdr:from>
    <xdr:to>
      <xdr:col>14</xdr:col>
      <xdr:colOff>361950</xdr:colOff>
      <xdr:row>130</xdr:row>
      <xdr:rowOff>9525</xdr:rowOff>
    </xdr:to>
    <xdr:sp macro="" textlink="">
      <xdr:nvSpPr>
        <xdr:cNvPr id="8408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409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41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411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8412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413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414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8415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41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41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41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419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420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421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422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423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424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425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426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129</xdr:row>
      <xdr:rowOff>9525</xdr:rowOff>
    </xdr:from>
    <xdr:to>
      <xdr:col>5</xdr:col>
      <xdr:colOff>361950</xdr:colOff>
      <xdr:row>129</xdr:row>
      <xdr:rowOff>9525</xdr:rowOff>
    </xdr:to>
    <xdr:sp macro="" textlink="">
      <xdr:nvSpPr>
        <xdr:cNvPr id="8427" name="Line 1"/>
        <xdr:cNvSpPr>
          <a:spLocks noChangeShapeType="1"/>
        </xdr:cNvSpPr>
      </xdr:nvSpPr>
      <xdr:spPr bwMode="auto">
        <a:xfrm>
          <a:off x="9582150" y="57416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428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429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430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431" name="Line 1"/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432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433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434" name="Line 1"/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435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436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437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438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130</xdr:row>
      <xdr:rowOff>9525</xdr:rowOff>
    </xdr:from>
    <xdr:to>
      <xdr:col>5</xdr:col>
      <xdr:colOff>361950</xdr:colOff>
      <xdr:row>130</xdr:row>
      <xdr:rowOff>9525</xdr:rowOff>
    </xdr:to>
    <xdr:sp macro="" textlink="">
      <xdr:nvSpPr>
        <xdr:cNvPr id="8439" name="Line 1"/>
        <xdr:cNvSpPr>
          <a:spLocks noChangeShapeType="1"/>
        </xdr:cNvSpPr>
      </xdr:nvSpPr>
      <xdr:spPr bwMode="auto">
        <a:xfrm>
          <a:off x="9582150" y="579405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440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441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442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8443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444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445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8446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447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448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449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450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131</xdr:row>
      <xdr:rowOff>9525</xdr:rowOff>
    </xdr:from>
    <xdr:to>
      <xdr:col>5</xdr:col>
      <xdr:colOff>361950</xdr:colOff>
      <xdr:row>131</xdr:row>
      <xdr:rowOff>9525</xdr:rowOff>
    </xdr:to>
    <xdr:sp macro="" textlink="">
      <xdr:nvSpPr>
        <xdr:cNvPr id="8451" name="Line 1"/>
        <xdr:cNvSpPr>
          <a:spLocks noChangeShapeType="1"/>
        </xdr:cNvSpPr>
      </xdr:nvSpPr>
      <xdr:spPr bwMode="auto">
        <a:xfrm>
          <a:off x="9582150" y="579405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452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453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454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8455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456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457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8458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459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460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461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462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463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464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465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466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467" name="Line 1"/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8468" name="Line 1"/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469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470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471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472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473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474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475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476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477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478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479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480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481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482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483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484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485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486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129</xdr:row>
      <xdr:rowOff>9525</xdr:rowOff>
    </xdr:from>
    <xdr:to>
      <xdr:col>5</xdr:col>
      <xdr:colOff>361950</xdr:colOff>
      <xdr:row>129</xdr:row>
      <xdr:rowOff>9525</xdr:rowOff>
    </xdr:to>
    <xdr:sp macro="" textlink="">
      <xdr:nvSpPr>
        <xdr:cNvPr id="8487" name="Line 1"/>
        <xdr:cNvSpPr>
          <a:spLocks noChangeShapeType="1"/>
        </xdr:cNvSpPr>
      </xdr:nvSpPr>
      <xdr:spPr bwMode="auto">
        <a:xfrm>
          <a:off x="9582150" y="57416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488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489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490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491" name="Line 1"/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492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493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494" name="Line 1"/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495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496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497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130</xdr:row>
      <xdr:rowOff>9525</xdr:rowOff>
    </xdr:from>
    <xdr:to>
      <xdr:col>5</xdr:col>
      <xdr:colOff>361950</xdr:colOff>
      <xdr:row>130</xdr:row>
      <xdr:rowOff>9525</xdr:rowOff>
    </xdr:to>
    <xdr:sp macro="" textlink="">
      <xdr:nvSpPr>
        <xdr:cNvPr id="8498" name="Line 1"/>
        <xdr:cNvSpPr>
          <a:spLocks noChangeShapeType="1"/>
        </xdr:cNvSpPr>
      </xdr:nvSpPr>
      <xdr:spPr bwMode="auto">
        <a:xfrm>
          <a:off x="9582150" y="579405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499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500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501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8502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503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504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8505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506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507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508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509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510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131</xdr:row>
      <xdr:rowOff>9525</xdr:rowOff>
    </xdr:from>
    <xdr:to>
      <xdr:col>5</xdr:col>
      <xdr:colOff>361950</xdr:colOff>
      <xdr:row>131</xdr:row>
      <xdr:rowOff>9525</xdr:rowOff>
    </xdr:to>
    <xdr:sp macro="" textlink="">
      <xdr:nvSpPr>
        <xdr:cNvPr id="8511" name="Line 1"/>
        <xdr:cNvSpPr>
          <a:spLocks noChangeShapeType="1"/>
        </xdr:cNvSpPr>
      </xdr:nvSpPr>
      <xdr:spPr bwMode="auto">
        <a:xfrm>
          <a:off x="9582150" y="579405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512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513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514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8515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516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517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8518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519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520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521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8522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523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524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525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26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27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528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29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30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531" name="Line 1"/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8532" name="Line 1"/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533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534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35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36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37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538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39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40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541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42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43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44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45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546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47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48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549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50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51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8552" name="Line 1"/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53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54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55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556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57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58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559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60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61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62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563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64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65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66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567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68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69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70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71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8572" name="Line 1"/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73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74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75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576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77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78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579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80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81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82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83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584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85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86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87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88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8589" name="Line 1"/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90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91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92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593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94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95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596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97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98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99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600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601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602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603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604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605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606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607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130</xdr:row>
      <xdr:rowOff>9525</xdr:rowOff>
    </xdr:from>
    <xdr:to>
      <xdr:col>6</xdr:col>
      <xdr:colOff>361950</xdr:colOff>
      <xdr:row>130</xdr:row>
      <xdr:rowOff>9525</xdr:rowOff>
    </xdr:to>
    <xdr:sp macro="" textlink="">
      <xdr:nvSpPr>
        <xdr:cNvPr id="8608" name="Line 1"/>
        <xdr:cNvSpPr>
          <a:spLocks noChangeShapeType="1"/>
        </xdr:cNvSpPr>
      </xdr:nvSpPr>
      <xdr:spPr bwMode="auto">
        <a:xfrm>
          <a:off x="11439525" y="5794057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609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610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611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8612" name="Line 1"/>
        <xdr:cNvSpPr>
          <a:spLocks noChangeShapeType="1"/>
        </xdr:cNvSpPr>
      </xdr:nvSpPr>
      <xdr:spPr bwMode="auto">
        <a:xfrm>
          <a:off x="11506200" y="57940575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613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614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8615" name="Line 1"/>
        <xdr:cNvSpPr>
          <a:spLocks noChangeShapeType="1"/>
        </xdr:cNvSpPr>
      </xdr:nvSpPr>
      <xdr:spPr bwMode="auto">
        <a:xfrm>
          <a:off x="11506200" y="57940575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616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617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618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619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130</xdr:row>
      <xdr:rowOff>9525</xdr:rowOff>
    </xdr:from>
    <xdr:to>
      <xdr:col>6</xdr:col>
      <xdr:colOff>361950</xdr:colOff>
      <xdr:row>130</xdr:row>
      <xdr:rowOff>9525</xdr:rowOff>
    </xdr:to>
    <xdr:sp macro="" textlink="">
      <xdr:nvSpPr>
        <xdr:cNvPr id="8620" name="Line 1"/>
        <xdr:cNvSpPr>
          <a:spLocks noChangeShapeType="1"/>
        </xdr:cNvSpPr>
      </xdr:nvSpPr>
      <xdr:spPr bwMode="auto">
        <a:xfrm>
          <a:off x="11439525" y="5794057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621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622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623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8624" name="Line 1"/>
        <xdr:cNvSpPr>
          <a:spLocks noChangeShapeType="1"/>
        </xdr:cNvSpPr>
      </xdr:nvSpPr>
      <xdr:spPr bwMode="auto">
        <a:xfrm>
          <a:off x="11506200" y="57940575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625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626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8627" name="Line 1"/>
        <xdr:cNvSpPr>
          <a:spLocks noChangeShapeType="1"/>
        </xdr:cNvSpPr>
      </xdr:nvSpPr>
      <xdr:spPr bwMode="auto">
        <a:xfrm>
          <a:off x="11506200" y="57940575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628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629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630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133</xdr:row>
      <xdr:rowOff>9525</xdr:rowOff>
    </xdr:from>
    <xdr:to>
      <xdr:col>5</xdr:col>
      <xdr:colOff>285750</xdr:colOff>
      <xdr:row>133</xdr:row>
      <xdr:rowOff>9525</xdr:rowOff>
    </xdr:to>
    <xdr:sp macro="" textlink="">
      <xdr:nvSpPr>
        <xdr:cNvPr id="8631" name="Line 1"/>
        <xdr:cNvSpPr>
          <a:spLocks noChangeShapeType="1"/>
        </xdr:cNvSpPr>
      </xdr:nvSpPr>
      <xdr:spPr bwMode="auto">
        <a:xfrm>
          <a:off x="10401300" y="579501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133</xdr:row>
      <xdr:rowOff>9525</xdr:rowOff>
    </xdr:from>
    <xdr:to>
      <xdr:col>5</xdr:col>
      <xdr:colOff>1285875</xdr:colOff>
      <xdr:row>133</xdr:row>
      <xdr:rowOff>9525</xdr:rowOff>
    </xdr:to>
    <xdr:sp macro="" textlink="">
      <xdr:nvSpPr>
        <xdr:cNvPr id="8632" name="Line 1"/>
        <xdr:cNvSpPr>
          <a:spLocks noChangeShapeType="1"/>
        </xdr:cNvSpPr>
      </xdr:nvSpPr>
      <xdr:spPr bwMode="auto">
        <a:xfrm>
          <a:off x="10610850" y="579501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633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634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635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636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637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638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639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640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129</xdr:row>
      <xdr:rowOff>9525</xdr:rowOff>
    </xdr:from>
    <xdr:to>
      <xdr:col>5</xdr:col>
      <xdr:colOff>361950</xdr:colOff>
      <xdr:row>129</xdr:row>
      <xdr:rowOff>9525</xdr:rowOff>
    </xdr:to>
    <xdr:sp macro="" textlink="">
      <xdr:nvSpPr>
        <xdr:cNvPr id="8641" name="Line 1"/>
        <xdr:cNvSpPr>
          <a:spLocks noChangeShapeType="1"/>
        </xdr:cNvSpPr>
      </xdr:nvSpPr>
      <xdr:spPr bwMode="auto">
        <a:xfrm>
          <a:off x="9582150" y="57416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642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643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644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645" name="Line 1"/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646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647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648" name="Line 1"/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649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650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651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652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130</xdr:row>
      <xdr:rowOff>9525</xdr:rowOff>
    </xdr:from>
    <xdr:to>
      <xdr:col>5</xdr:col>
      <xdr:colOff>361950</xdr:colOff>
      <xdr:row>130</xdr:row>
      <xdr:rowOff>9525</xdr:rowOff>
    </xdr:to>
    <xdr:sp macro="" textlink="">
      <xdr:nvSpPr>
        <xdr:cNvPr id="8653" name="Line 1"/>
        <xdr:cNvSpPr>
          <a:spLocks noChangeShapeType="1"/>
        </xdr:cNvSpPr>
      </xdr:nvSpPr>
      <xdr:spPr bwMode="auto">
        <a:xfrm>
          <a:off x="9582150" y="579405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654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655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656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8657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658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659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8660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661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662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663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664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131</xdr:row>
      <xdr:rowOff>9525</xdr:rowOff>
    </xdr:from>
    <xdr:to>
      <xdr:col>5</xdr:col>
      <xdr:colOff>361950</xdr:colOff>
      <xdr:row>131</xdr:row>
      <xdr:rowOff>9525</xdr:rowOff>
    </xdr:to>
    <xdr:sp macro="" textlink="">
      <xdr:nvSpPr>
        <xdr:cNvPr id="8665" name="Line 1"/>
        <xdr:cNvSpPr>
          <a:spLocks noChangeShapeType="1"/>
        </xdr:cNvSpPr>
      </xdr:nvSpPr>
      <xdr:spPr bwMode="auto">
        <a:xfrm>
          <a:off x="9582150" y="579405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666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667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668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8669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670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671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8672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673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674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675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676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677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678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679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680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681" name="Line 1"/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8682" name="Line 1"/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683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684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685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686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687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688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689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690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691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692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693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694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695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696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697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698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699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700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129</xdr:row>
      <xdr:rowOff>9525</xdr:rowOff>
    </xdr:from>
    <xdr:to>
      <xdr:col>5</xdr:col>
      <xdr:colOff>361950</xdr:colOff>
      <xdr:row>129</xdr:row>
      <xdr:rowOff>9525</xdr:rowOff>
    </xdr:to>
    <xdr:sp macro="" textlink="">
      <xdr:nvSpPr>
        <xdr:cNvPr id="8701" name="Line 1"/>
        <xdr:cNvSpPr>
          <a:spLocks noChangeShapeType="1"/>
        </xdr:cNvSpPr>
      </xdr:nvSpPr>
      <xdr:spPr bwMode="auto">
        <a:xfrm>
          <a:off x="9582150" y="57416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702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703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704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705" name="Line 1"/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706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707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708" name="Line 1"/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709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710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711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130</xdr:row>
      <xdr:rowOff>9525</xdr:rowOff>
    </xdr:from>
    <xdr:to>
      <xdr:col>5</xdr:col>
      <xdr:colOff>361950</xdr:colOff>
      <xdr:row>130</xdr:row>
      <xdr:rowOff>9525</xdr:rowOff>
    </xdr:to>
    <xdr:sp macro="" textlink="">
      <xdr:nvSpPr>
        <xdr:cNvPr id="8712" name="Line 1"/>
        <xdr:cNvSpPr>
          <a:spLocks noChangeShapeType="1"/>
        </xdr:cNvSpPr>
      </xdr:nvSpPr>
      <xdr:spPr bwMode="auto">
        <a:xfrm>
          <a:off x="9582150" y="579405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713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714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715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8716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717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718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8719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720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721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722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723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724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131</xdr:row>
      <xdr:rowOff>9525</xdr:rowOff>
    </xdr:from>
    <xdr:to>
      <xdr:col>5</xdr:col>
      <xdr:colOff>361950</xdr:colOff>
      <xdr:row>131</xdr:row>
      <xdr:rowOff>9525</xdr:rowOff>
    </xdr:to>
    <xdr:sp macro="" textlink="">
      <xdr:nvSpPr>
        <xdr:cNvPr id="8725" name="Line 1"/>
        <xdr:cNvSpPr>
          <a:spLocks noChangeShapeType="1"/>
        </xdr:cNvSpPr>
      </xdr:nvSpPr>
      <xdr:spPr bwMode="auto">
        <a:xfrm>
          <a:off x="9582150" y="579405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726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727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728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8729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730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731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8732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733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734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735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8736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737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738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739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40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41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742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43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44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745" name="Line 1"/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8746" name="Line 1"/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747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748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49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50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51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752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53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54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755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56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57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58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59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760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61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62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763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64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65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8766" name="Line 1"/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67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68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69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770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71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72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773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74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75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76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777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78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79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80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781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82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83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84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85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8786" name="Line 1"/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87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88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89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790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91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92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793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94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95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96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97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798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99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800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801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802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8803" name="Line 1"/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804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805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806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807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808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809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810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811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812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813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814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815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816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817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818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819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820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821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130</xdr:row>
      <xdr:rowOff>9525</xdr:rowOff>
    </xdr:from>
    <xdr:to>
      <xdr:col>6</xdr:col>
      <xdr:colOff>361950</xdr:colOff>
      <xdr:row>130</xdr:row>
      <xdr:rowOff>9525</xdr:rowOff>
    </xdr:to>
    <xdr:sp macro="" textlink="">
      <xdr:nvSpPr>
        <xdr:cNvPr id="8822" name="Line 1"/>
        <xdr:cNvSpPr>
          <a:spLocks noChangeShapeType="1"/>
        </xdr:cNvSpPr>
      </xdr:nvSpPr>
      <xdr:spPr bwMode="auto">
        <a:xfrm>
          <a:off x="11439525" y="5794057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823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824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825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8826" name="Line 1"/>
        <xdr:cNvSpPr>
          <a:spLocks noChangeShapeType="1"/>
        </xdr:cNvSpPr>
      </xdr:nvSpPr>
      <xdr:spPr bwMode="auto">
        <a:xfrm>
          <a:off x="11506200" y="57940575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827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828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8829" name="Line 1"/>
        <xdr:cNvSpPr>
          <a:spLocks noChangeShapeType="1"/>
        </xdr:cNvSpPr>
      </xdr:nvSpPr>
      <xdr:spPr bwMode="auto">
        <a:xfrm>
          <a:off x="11506200" y="57940575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830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831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832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833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130</xdr:row>
      <xdr:rowOff>9525</xdr:rowOff>
    </xdr:from>
    <xdr:to>
      <xdr:col>6</xdr:col>
      <xdr:colOff>361950</xdr:colOff>
      <xdr:row>130</xdr:row>
      <xdr:rowOff>9525</xdr:rowOff>
    </xdr:to>
    <xdr:sp macro="" textlink="">
      <xdr:nvSpPr>
        <xdr:cNvPr id="8834" name="Line 1"/>
        <xdr:cNvSpPr>
          <a:spLocks noChangeShapeType="1"/>
        </xdr:cNvSpPr>
      </xdr:nvSpPr>
      <xdr:spPr bwMode="auto">
        <a:xfrm>
          <a:off x="11439525" y="5794057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835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836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837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8838" name="Line 1"/>
        <xdr:cNvSpPr>
          <a:spLocks noChangeShapeType="1"/>
        </xdr:cNvSpPr>
      </xdr:nvSpPr>
      <xdr:spPr bwMode="auto">
        <a:xfrm>
          <a:off x="11506200" y="57940575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839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840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8841" name="Line 1"/>
        <xdr:cNvSpPr>
          <a:spLocks noChangeShapeType="1"/>
        </xdr:cNvSpPr>
      </xdr:nvSpPr>
      <xdr:spPr bwMode="auto">
        <a:xfrm>
          <a:off x="11506200" y="57940575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842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843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844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133</xdr:row>
      <xdr:rowOff>9525</xdr:rowOff>
    </xdr:from>
    <xdr:to>
      <xdr:col>5</xdr:col>
      <xdr:colOff>285750</xdr:colOff>
      <xdr:row>133</xdr:row>
      <xdr:rowOff>9525</xdr:rowOff>
    </xdr:to>
    <xdr:sp macro="" textlink="">
      <xdr:nvSpPr>
        <xdr:cNvPr id="8845" name="Line 1"/>
        <xdr:cNvSpPr>
          <a:spLocks noChangeShapeType="1"/>
        </xdr:cNvSpPr>
      </xdr:nvSpPr>
      <xdr:spPr bwMode="auto">
        <a:xfrm>
          <a:off x="10401300" y="579501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133</xdr:row>
      <xdr:rowOff>9525</xdr:rowOff>
    </xdr:from>
    <xdr:to>
      <xdr:col>5</xdr:col>
      <xdr:colOff>1285875</xdr:colOff>
      <xdr:row>133</xdr:row>
      <xdr:rowOff>9525</xdr:rowOff>
    </xdr:to>
    <xdr:sp macro="" textlink="">
      <xdr:nvSpPr>
        <xdr:cNvPr id="8846" name="Line 1"/>
        <xdr:cNvSpPr>
          <a:spLocks noChangeShapeType="1"/>
        </xdr:cNvSpPr>
      </xdr:nvSpPr>
      <xdr:spPr bwMode="auto">
        <a:xfrm>
          <a:off x="10610850" y="579501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847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848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849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850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851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852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853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854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129</xdr:row>
      <xdr:rowOff>9525</xdr:rowOff>
    </xdr:from>
    <xdr:to>
      <xdr:col>5</xdr:col>
      <xdr:colOff>361950</xdr:colOff>
      <xdr:row>129</xdr:row>
      <xdr:rowOff>9525</xdr:rowOff>
    </xdr:to>
    <xdr:sp macro="" textlink="">
      <xdr:nvSpPr>
        <xdr:cNvPr id="8855" name="Line 1"/>
        <xdr:cNvSpPr>
          <a:spLocks noChangeShapeType="1"/>
        </xdr:cNvSpPr>
      </xdr:nvSpPr>
      <xdr:spPr bwMode="auto">
        <a:xfrm>
          <a:off x="9582150" y="57416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856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857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858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859" name="Line 1"/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860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861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862" name="Line 1"/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863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864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865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866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130</xdr:row>
      <xdr:rowOff>9525</xdr:rowOff>
    </xdr:from>
    <xdr:to>
      <xdr:col>5</xdr:col>
      <xdr:colOff>361950</xdr:colOff>
      <xdr:row>130</xdr:row>
      <xdr:rowOff>9525</xdr:rowOff>
    </xdr:to>
    <xdr:sp macro="" textlink="">
      <xdr:nvSpPr>
        <xdr:cNvPr id="8867" name="Line 1"/>
        <xdr:cNvSpPr>
          <a:spLocks noChangeShapeType="1"/>
        </xdr:cNvSpPr>
      </xdr:nvSpPr>
      <xdr:spPr bwMode="auto">
        <a:xfrm>
          <a:off x="9582150" y="579405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868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869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870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8871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872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873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8874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875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876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877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878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131</xdr:row>
      <xdr:rowOff>9525</xdr:rowOff>
    </xdr:from>
    <xdr:to>
      <xdr:col>5</xdr:col>
      <xdr:colOff>361950</xdr:colOff>
      <xdr:row>131</xdr:row>
      <xdr:rowOff>9525</xdr:rowOff>
    </xdr:to>
    <xdr:sp macro="" textlink="">
      <xdr:nvSpPr>
        <xdr:cNvPr id="8879" name="Line 1"/>
        <xdr:cNvSpPr>
          <a:spLocks noChangeShapeType="1"/>
        </xdr:cNvSpPr>
      </xdr:nvSpPr>
      <xdr:spPr bwMode="auto">
        <a:xfrm>
          <a:off x="9582150" y="579405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880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881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882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8883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884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885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8886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887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888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889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890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891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892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893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894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895" name="Line 1"/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8896" name="Line 1"/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897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898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899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00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01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902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903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04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905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906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07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08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09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910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911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12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913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914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129</xdr:row>
      <xdr:rowOff>9525</xdr:rowOff>
    </xdr:from>
    <xdr:to>
      <xdr:col>5</xdr:col>
      <xdr:colOff>361950</xdr:colOff>
      <xdr:row>129</xdr:row>
      <xdr:rowOff>9525</xdr:rowOff>
    </xdr:to>
    <xdr:sp macro="" textlink="">
      <xdr:nvSpPr>
        <xdr:cNvPr id="8915" name="Line 1"/>
        <xdr:cNvSpPr>
          <a:spLocks noChangeShapeType="1"/>
        </xdr:cNvSpPr>
      </xdr:nvSpPr>
      <xdr:spPr bwMode="auto">
        <a:xfrm>
          <a:off x="9582150" y="57416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916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917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918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919" name="Line 1"/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920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921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922" name="Line 1"/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923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924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925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130</xdr:row>
      <xdr:rowOff>9525</xdr:rowOff>
    </xdr:from>
    <xdr:to>
      <xdr:col>5</xdr:col>
      <xdr:colOff>361950</xdr:colOff>
      <xdr:row>130</xdr:row>
      <xdr:rowOff>9525</xdr:rowOff>
    </xdr:to>
    <xdr:sp macro="" textlink="">
      <xdr:nvSpPr>
        <xdr:cNvPr id="8926" name="Line 1"/>
        <xdr:cNvSpPr>
          <a:spLocks noChangeShapeType="1"/>
        </xdr:cNvSpPr>
      </xdr:nvSpPr>
      <xdr:spPr bwMode="auto">
        <a:xfrm>
          <a:off x="9582150" y="579405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927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928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929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8930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931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932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8933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934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935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936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937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938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131</xdr:row>
      <xdr:rowOff>9525</xdr:rowOff>
    </xdr:from>
    <xdr:to>
      <xdr:col>5</xdr:col>
      <xdr:colOff>361950</xdr:colOff>
      <xdr:row>131</xdr:row>
      <xdr:rowOff>9525</xdr:rowOff>
    </xdr:to>
    <xdr:sp macro="" textlink="">
      <xdr:nvSpPr>
        <xdr:cNvPr id="8939" name="Line 1"/>
        <xdr:cNvSpPr>
          <a:spLocks noChangeShapeType="1"/>
        </xdr:cNvSpPr>
      </xdr:nvSpPr>
      <xdr:spPr bwMode="auto">
        <a:xfrm>
          <a:off x="9582150" y="579405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940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941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942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8943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944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945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8946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947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948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949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8950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951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952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953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954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55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956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957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58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959" name="Line 1"/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8960" name="Line 1"/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961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962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963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64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65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966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967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68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969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970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71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72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73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974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975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76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977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978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79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8980" name="Line 1"/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981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82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83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984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985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86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987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988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89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90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991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992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93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94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995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996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97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998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99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9000" name="Line 1"/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9001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9002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9003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9004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9005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9006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9007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9008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9009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9010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9011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9012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9013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9014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9015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9016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9017" name="Line 1"/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9018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9019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9020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9021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9022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9023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9024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9025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9026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9027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9028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9029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9030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9031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9032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9033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9034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9035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130</xdr:row>
      <xdr:rowOff>9525</xdr:rowOff>
    </xdr:from>
    <xdr:to>
      <xdr:col>6</xdr:col>
      <xdr:colOff>361950</xdr:colOff>
      <xdr:row>130</xdr:row>
      <xdr:rowOff>9525</xdr:rowOff>
    </xdr:to>
    <xdr:sp macro="" textlink="">
      <xdr:nvSpPr>
        <xdr:cNvPr id="9036" name="Line 1"/>
        <xdr:cNvSpPr>
          <a:spLocks noChangeShapeType="1"/>
        </xdr:cNvSpPr>
      </xdr:nvSpPr>
      <xdr:spPr bwMode="auto">
        <a:xfrm>
          <a:off x="11439525" y="5794057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9037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9038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9039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9040" name="Line 1"/>
        <xdr:cNvSpPr>
          <a:spLocks noChangeShapeType="1"/>
        </xdr:cNvSpPr>
      </xdr:nvSpPr>
      <xdr:spPr bwMode="auto">
        <a:xfrm>
          <a:off x="11506200" y="57940575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9041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9042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9043" name="Line 1"/>
        <xdr:cNvSpPr>
          <a:spLocks noChangeShapeType="1"/>
        </xdr:cNvSpPr>
      </xdr:nvSpPr>
      <xdr:spPr bwMode="auto">
        <a:xfrm>
          <a:off x="11506200" y="57940575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9044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9045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9046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9047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130</xdr:row>
      <xdr:rowOff>9525</xdr:rowOff>
    </xdr:from>
    <xdr:to>
      <xdr:col>6</xdr:col>
      <xdr:colOff>361950</xdr:colOff>
      <xdr:row>130</xdr:row>
      <xdr:rowOff>9525</xdr:rowOff>
    </xdr:to>
    <xdr:sp macro="" textlink="">
      <xdr:nvSpPr>
        <xdr:cNvPr id="9048" name="Line 1"/>
        <xdr:cNvSpPr>
          <a:spLocks noChangeShapeType="1"/>
        </xdr:cNvSpPr>
      </xdr:nvSpPr>
      <xdr:spPr bwMode="auto">
        <a:xfrm>
          <a:off x="11439525" y="5794057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9049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9050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9051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9052" name="Line 1"/>
        <xdr:cNvSpPr>
          <a:spLocks noChangeShapeType="1"/>
        </xdr:cNvSpPr>
      </xdr:nvSpPr>
      <xdr:spPr bwMode="auto">
        <a:xfrm>
          <a:off x="11506200" y="57940575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9053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9054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9055" name="Line 1"/>
        <xdr:cNvSpPr>
          <a:spLocks noChangeShapeType="1"/>
        </xdr:cNvSpPr>
      </xdr:nvSpPr>
      <xdr:spPr bwMode="auto">
        <a:xfrm>
          <a:off x="11506200" y="57940575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9056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9057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9058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133</xdr:row>
      <xdr:rowOff>9525</xdr:rowOff>
    </xdr:from>
    <xdr:to>
      <xdr:col>5</xdr:col>
      <xdr:colOff>285750</xdr:colOff>
      <xdr:row>133</xdr:row>
      <xdr:rowOff>9525</xdr:rowOff>
    </xdr:to>
    <xdr:sp macro="" textlink="">
      <xdr:nvSpPr>
        <xdr:cNvPr id="9059" name="Line 1"/>
        <xdr:cNvSpPr>
          <a:spLocks noChangeShapeType="1"/>
        </xdr:cNvSpPr>
      </xdr:nvSpPr>
      <xdr:spPr bwMode="auto">
        <a:xfrm>
          <a:off x="10401300" y="579501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133</xdr:row>
      <xdr:rowOff>9525</xdr:rowOff>
    </xdr:from>
    <xdr:to>
      <xdr:col>5</xdr:col>
      <xdr:colOff>1285875</xdr:colOff>
      <xdr:row>133</xdr:row>
      <xdr:rowOff>9525</xdr:rowOff>
    </xdr:to>
    <xdr:sp macro="" textlink="">
      <xdr:nvSpPr>
        <xdr:cNvPr id="9060" name="Line 1"/>
        <xdr:cNvSpPr>
          <a:spLocks noChangeShapeType="1"/>
        </xdr:cNvSpPr>
      </xdr:nvSpPr>
      <xdr:spPr bwMode="auto">
        <a:xfrm>
          <a:off x="10610850" y="579501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142875</xdr:colOff>
      <xdr:row>133</xdr:row>
      <xdr:rowOff>9525</xdr:rowOff>
    </xdr:from>
    <xdr:to>
      <xdr:col>14</xdr:col>
      <xdr:colOff>714375</xdr:colOff>
      <xdr:row>133</xdr:row>
      <xdr:rowOff>9525</xdr:rowOff>
    </xdr:to>
    <xdr:sp macro="" textlink="">
      <xdr:nvSpPr>
        <xdr:cNvPr id="9061" name="Line 1"/>
        <xdr:cNvSpPr>
          <a:spLocks noChangeShapeType="1"/>
        </xdr:cNvSpPr>
      </xdr:nvSpPr>
      <xdr:spPr bwMode="auto">
        <a:xfrm>
          <a:off x="25669875" y="5795010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142875</xdr:colOff>
      <xdr:row>133</xdr:row>
      <xdr:rowOff>9525</xdr:rowOff>
    </xdr:from>
    <xdr:to>
      <xdr:col>14</xdr:col>
      <xdr:colOff>714375</xdr:colOff>
      <xdr:row>133</xdr:row>
      <xdr:rowOff>9525</xdr:rowOff>
    </xdr:to>
    <xdr:sp macro="" textlink="">
      <xdr:nvSpPr>
        <xdr:cNvPr id="9062" name="Line 1"/>
        <xdr:cNvSpPr>
          <a:spLocks noChangeShapeType="1"/>
        </xdr:cNvSpPr>
      </xdr:nvSpPr>
      <xdr:spPr bwMode="auto">
        <a:xfrm>
          <a:off x="25669875" y="5795010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142875</xdr:colOff>
      <xdr:row>133</xdr:row>
      <xdr:rowOff>9525</xdr:rowOff>
    </xdr:from>
    <xdr:to>
      <xdr:col>14</xdr:col>
      <xdr:colOff>714375</xdr:colOff>
      <xdr:row>133</xdr:row>
      <xdr:rowOff>9525</xdr:rowOff>
    </xdr:to>
    <xdr:sp macro="" textlink="">
      <xdr:nvSpPr>
        <xdr:cNvPr id="9063" name="Line 1"/>
        <xdr:cNvSpPr>
          <a:spLocks noChangeShapeType="1"/>
        </xdr:cNvSpPr>
      </xdr:nvSpPr>
      <xdr:spPr bwMode="auto">
        <a:xfrm>
          <a:off x="25669875" y="5795010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064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06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066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06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068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069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07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07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072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073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07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075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076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07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07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07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080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081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08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08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08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085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086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08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088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08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090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09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092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093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09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09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096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097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09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099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100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0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0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0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104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105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0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107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0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109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110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1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1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113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114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1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116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117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1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1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120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121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2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2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124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125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2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2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2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129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130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3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3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133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134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3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36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3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38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3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140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41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4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4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144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45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4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147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48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4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5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5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152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53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5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55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5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57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5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159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60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6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6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163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64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6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166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67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6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6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7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171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72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7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74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7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176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77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7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7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180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81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8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183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84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8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8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187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88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8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9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191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92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9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94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9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196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97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9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9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200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201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0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203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204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0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0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0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208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209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1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211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1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213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1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215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216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217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218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219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130</xdr:row>
      <xdr:rowOff>9525</xdr:rowOff>
    </xdr:from>
    <xdr:to>
      <xdr:col>14</xdr:col>
      <xdr:colOff>361950</xdr:colOff>
      <xdr:row>130</xdr:row>
      <xdr:rowOff>9525</xdr:rowOff>
    </xdr:to>
    <xdr:sp macro="" textlink="">
      <xdr:nvSpPr>
        <xdr:cNvPr id="9220" name="Line 1"/>
        <xdr:cNvSpPr>
          <a:spLocks noChangeShapeType="1"/>
        </xdr:cNvSpPr>
      </xdr:nvSpPr>
      <xdr:spPr bwMode="auto">
        <a:xfrm>
          <a:off x="24869775" y="579405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221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222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223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9224" name="Line 1"/>
        <xdr:cNvSpPr>
          <a:spLocks noChangeShapeType="1"/>
        </xdr:cNvSpPr>
      </xdr:nvSpPr>
      <xdr:spPr bwMode="auto">
        <a:xfrm>
          <a:off x="24936450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225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226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9227" name="Line 1"/>
        <xdr:cNvSpPr>
          <a:spLocks noChangeShapeType="1"/>
        </xdr:cNvSpPr>
      </xdr:nvSpPr>
      <xdr:spPr bwMode="auto">
        <a:xfrm>
          <a:off x="24936450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228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229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230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231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130</xdr:row>
      <xdr:rowOff>9525</xdr:rowOff>
    </xdr:from>
    <xdr:to>
      <xdr:col>14</xdr:col>
      <xdr:colOff>361950</xdr:colOff>
      <xdr:row>130</xdr:row>
      <xdr:rowOff>9525</xdr:rowOff>
    </xdr:to>
    <xdr:sp macro="" textlink="">
      <xdr:nvSpPr>
        <xdr:cNvPr id="9232" name="Line 1"/>
        <xdr:cNvSpPr>
          <a:spLocks noChangeShapeType="1"/>
        </xdr:cNvSpPr>
      </xdr:nvSpPr>
      <xdr:spPr bwMode="auto">
        <a:xfrm>
          <a:off x="24869775" y="579405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233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234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235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9236" name="Line 1"/>
        <xdr:cNvSpPr>
          <a:spLocks noChangeShapeType="1"/>
        </xdr:cNvSpPr>
      </xdr:nvSpPr>
      <xdr:spPr bwMode="auto">
        <a:xfrm>
          <a:off x="24936450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237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238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9239" name="Line 1"/>
        <xdr:cNvSpPr>
          <a:spLocks noChangeShapeType="1"/>
        </xdr:cNvSpPr>
      </xdr:nvSpPr>
      <xdr:spPr bwMode="auto">
        <a:xfrm>
          <a:off x="24936450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240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241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242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243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4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245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4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247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248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4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5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251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252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5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254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255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5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5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5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259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260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6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6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6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264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265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6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267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6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269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7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271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272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7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7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275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276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7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278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279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8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8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8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283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284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8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286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8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288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289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9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9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292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293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9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295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296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9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9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299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300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0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0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303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304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0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0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0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308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309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1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1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312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313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1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15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1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17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1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319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20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2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2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323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24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2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326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27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2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2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3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331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32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3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34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3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36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3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338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39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4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4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342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43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4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345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46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4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4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4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350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51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5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53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5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355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56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5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5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359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60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6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362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63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6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6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366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67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6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6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370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71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7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73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7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375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76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7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7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379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80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8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382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83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8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8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8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387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88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8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90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9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392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9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94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395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396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397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398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130</xdr:row>
      <xdr:rowOff>9525</xdr:rowOff>
    </xdr:from>
    <xdr:to>
      <xdr:col>14</xdr:col>
      <xdr:colOff>361950</xdr:colOff>
      <xdr:row>130</xdr:row>
      <xdr:rowOff>9525</xdr:rowOff>
    </xdr:to>
    <xdr:sp macro="" textlink="">
      <xdr:nvSpPr>
        <xdr:cNvPr id="9399" name="Line 1"/>
        <xdr:cNvSpPr>
          <a:spLocks noChangeShapeType="1"/>
        </xdr:cNvSpPr>
      </xdr:nvSpPr>
      <xdr:spPr bwMode="auto">
        <a:xfrm>
          <a:off x="24869775" y="579405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400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401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402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9403" name="Line 1"/>
        <xdr:cNvSpPr>
          <a:spLocks noChangeShapeType="1"/>
        </xdr:cNvSpPr>
      </xdr:nvSpPr>
      <xdr:spPr bwMode="auto">
        <a:xfrm>
          <a:off x="24936450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404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405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9406" name="Line 1"/>
        <xdr:cNvSpPr>
          <a:spLocks noChangeShapeType="1"/>
        </xdr:cNvSpPr>
      </xdr:nvSpPr>
      <xdr:spPr bwMode="auto">
        <a:xfrm>
          <a:off x="24936450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407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408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409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410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130</xdr:row>
      <xdr:rowOff>9525</xdr:rowOff>
    </xdr:from>
    <xdr:to>
      <xdr:col>14</xdr:col>
      <xdr:colOff>361950</xdr:colOff>
      <xdr:row>130</xdr:row>
      <xdr:rowOff>9525</xdr:rowOff>
    </xdr:to>
    <xdr:sp macro="" textlink="">
      <xdr:nvSpPr>
        <xdr:cNvPr id="9411" name="Line 1"/>
        <xdr:cNvSpPr>
          <a:spLocks noChangeShapeType="1"/>
        </xdr:cNvSpPr>
      </xdr:nvSpPr>
      <xdr:spPr bwMode="auto">
        <a:xfrm>
          <a:off x="24869775" y="579405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412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413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414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9415" name="Line 1"/>
        <xdr:cNvSpPr>
          <a:spLocks noChangeShapeType="1"/>
        </xdr:cNvSpPr>
      </xdr:nvSpPr>
      <xdr:spPr bwMode="auto">
        <a:xfrm>
          <a:off x="24936450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416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417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9418" name="Line 1"/>
        <xdr:cNvSpPr>
          <a:spLocks noChangeShapeType="1"/>
        </xdr:cNvSpPr>
      </xdr:nvSpPr>
      <xdr:spPr bwMode="auto">
        <a:xfrm>
          <a:off x="24936450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419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420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421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22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2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24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2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426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27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2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2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430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31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3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433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34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3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3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3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438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39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4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4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4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443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44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4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46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4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48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4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450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51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5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5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454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55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5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457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58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5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6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6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462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63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6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65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6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467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68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6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7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471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72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7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474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75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7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7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478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79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8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8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482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83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8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8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8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487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88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8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9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491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92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9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494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9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496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9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498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499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0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0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502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03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0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505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06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0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0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0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510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11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1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13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1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15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1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517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18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1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2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521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22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2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524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25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2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2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2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529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30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3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32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3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534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35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3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3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538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39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4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541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42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4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4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545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46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4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4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549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50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5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52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5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554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55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5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5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558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59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6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561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62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6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6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6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566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67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6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69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7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571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7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73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574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575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576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577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130</xdr:row>
      <xdr:rowOff>9525</xdr:rowOff>
    </xdr:from>
    <xdr:to>
      <xdr:col>14</xdr:col>
      <xdr:colOff>361950</xdr:colOff>
      <xdr:row>130</xdr:row>
      <xdr:rowOff>9525</xdr:rowOff>
    </xdr:to>
    <xdr:sp macro="" textlink="">
      <xdr:nvSpPr>
        <xdr:cNvPr id="9578" name="Line 1"/>
        <xdr:cNvSpPr>
          <a:spLocks noChangeShapeType="1"/>
        </xdr:cNvSpPr>
      </xdr:nvSpPr>
      <xdr:spPr bwMode="auto">
        <a:xfrm>
          <a:off x="24869775" y="579405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579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580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581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9582" name="Line 1"/>
        <xdr:cNvSpPr>
          <a:spLocks noChangeShapeType="1"/>
        </xdr:cNvSpPr>
      </xdr:nvSpPr>
      <xdr:spPr bwMode="auto">
        <a:xfrm>
          <a:off x="24936450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583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584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9585" name="Line 1"/>
        <xdr:cNvSpPr>
          <a:spLocks noChangeShapeType="1"/>
        </xdr:cNvSpPr>
      </xdr:nvSpPr>
      <xdr:spPr bwMode="auto">
        <a:xfrm>
          <a:off x="24936450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586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587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588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589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130</xdr:row>
      <xdr:rowOff>9525</xdr:rowOff>
    </xdr:from>
    <xdr:to>
      <xdr:col>14</xdr:col>
      <xdr:colOff>361950</xdr:colOff>
      <xdr:row>130</xdr:row>
      <xdr:rowOff>9525</xdr:rowOff>
    </xdr:to>
    <xdr:sp macro="" textlink="">
      <xdr:nvSpPr>
        <xdr:cNvPr id="9590" name="Line 1"/>
        <xdr:cNvSpPr>
          <a:spLocks noChangeShapeType="1"/>
        </xdr:cNvSpPr>
      </xdr:nvSpPr>
      <xdr:spPr bwMode="auto">
        <a:xfrm>
          <a:off x="24869775" y="579405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591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592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593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9594" name="Line 1"/>
        <xdr:cNvSpPr>
          <a:spLocks noChangeShapeType="1"/>
        </xdr:cNvSpPr>
      </xdr:nvSpPr>
      <xdr:spPr bwMode="auto">
        <a:xfrm>
          <a:off x="24936450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595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596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9597" name="Line 1"/>
        <xdr:cNvSpPr>
          <a:spLocks noChangeShapeType="1"/>
        </xdr:cNvSpPr>
      </xdr:nvSpPr>
      <xdr:spPr bwMode="auto">
        <a:xfrm>
          <a:off x="24936450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598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599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600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134</xdr:row>
      <xdr:rowOff>9525</xdr:rowOff>
    </xdr:from>
    <xdr:to>
      <xdr:col>5</xdr:col>
      <xdr:colOff>285750</xdr:colOff>
      <xdr:row>134</xdr:row>
      <xdr:rowOff>9525</xdr:rowOff>
    </xdr:to>
    <xdr:sp macro="" textlink="">
      <xdr:nvSpPr>
        <xdr:cNvPr id="9601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134</xdr:row>
      <xdr:rowOff>9525</xdr:rowOff>
    </xdr:from>
    <xdr:to>
      <xdr:col>5</xdr:col>
      <xdr:colOff>1285875</xdr:colOff>
      <xdr:row>134</xdr:row>
      <xdr:rowOff>9525</xdr:rowOff>
    </xdr:to>
    <xdr:sp macro="" textlink="">
      <xdr:nvSpPr>
        <xdr:cNvPr id="9602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134</xdr:row>
      <xdr:rowOff>9525</xdr:rowOff>
    </xdr:from>
    <xdr:to>
      <xdr:col>6</xdr:col>
      <xdr:colOff>285750</xdr:colOff>
      <xdr:row>134</xdr:row>
      <xdr:rowOff>9525</xdr:rowOff>
    </xdr:to>
    <xdr:sp macro="" textlink="">
      <xdr:nvSpPr>
        <xdr:cNvPr id="9603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134</xdr:row>
      <xdr:rowOff>9525</xdr:rowOff>
    </xdr:from>
    <xdr:to>
      <xdr:col>5</xdr:col>
      <xdr:colOff>285750</xdr:colOff>
      <xdr:row>134</xdr:row>
      <xdr:rowOff>9525</xdr:rowOff>
    </xdr:to>
    <xdr:sp macro="" textlink="">
      <xdr:nvSpPr>
        <xdr:cNvPr id="9604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134</xdr:row>
      <xdr:rowOff>9525</xdr:rowOff>
    </xdr:from>
    <xdr:to>
      <xdr:col>5</xdr:col>
      <xdr:colOff>1285875</xdr:colOff>
      <xdr:row>134</xdr:row>
      <xdr:rowOff>9525</xdr:rowOff>
    </xdr:to>
    <xdr:sp macro="" textlink="">
      <xdr:nvSpPr>
        <xdr:cNvPr id="9605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134</xdr:row>
      <xdr:rowOff>9525</xdr:rowOff>
    </xdr:from>
    <xdr:to>
      <xdr:col>6</xdr:col>
      <xdr:colOff>285750</xdr:colOff>
      <xdr:row>134</xdr:row>
      <xdr:rowOff>9525</xdr:rowOff>
    </xdr:to>
    <xdr:sp macro="" textlink="">
      <xdr:nvSpPr>
        <xdr:cNvPr id="9606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134</xdr:row>
      <xdr:rowOff>9525</xdr:rowOff>
    </xdr:from>
    <xdr:to>
      <xdr:col>5</xdr:col>
      <xdr:colOff>285750</xdr:colOff>
      <xdr:row>134</xdr:row>
      <xdr:rowOff>9525</xdr:rowOff>
    </xdr:to>
    <xdr:sp macro="" textlink="">
      <xdr:nvSpPr>
        <xdr:cNvPr id="9607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134</xdr:row>
      <xdr:rowOff>9525</xdr:rowOff>
    </xdr:from>
    <xdr:to>
      <xdr:col>5</xdr:col>
      <xdr:colOff>1285875</xdr:colOff>
      <xdr:row>134</xdr:row>
      <xdr:rowOff>9525</xdr:rowOff>
    </xdr:to>
    <xdr:sp macro="" textlink="">
      <xdr:nvSpPr>
        <xdr:cNvPr id="9608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134</xdr:row>
      <xdr:rowOff>9525</xdr:rowOff>
    </xdr:from>
    <xdr:to>
      <xdr:col>6</xdr:col>
      <xdr:colOff>285750</xdr:colOff>
      <xdr:row>134</xdr:row>
      <xdr:rowOff>9525</xdr:rowOff>
    </xdr:to>
    <xdr:sp macro="" textlink="">
      <xdr:nvSpPr>
        <xdr:cNvPr id="9609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134</xdr:row>
      <xdr:rowOff>9525</xdr:rowOff>
    </xdr:from>
    <xdr:to>
      <xdr:col>5</xdr:col>
      <xdr:colOff>285750</xdr:colOff>
      <xdr:row>134</xdr:row>
      <xdr:rowOff>9525</xdr:rowOff>
    </xdr:to>
    <xdr:sp macro="" textlink="">
      <xdr:nvSpPr>
        <xdr:cNvPr id="9610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134</xdr:row>
      <xdr:rowOff>9525</xdr:rowOff>
    </xdr:from>
    <xdr:to>
      <xdr:col>5</xdr:col>
      <xdr:colOff>1285875</xdr:colOff>
      <xdr:row>134</xdr:row>
      <xdr:rowOff>9525</xdr:rowOff>
    </xdr:to>
    <xdr:sp macro="" textlink="">
      <xdr:nvSpPr>
        <xdr:cNvPr id="9611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134</xdr:row>
      <xdr:rowOff>9525</xdr:rowOff>
    </xdr:from>
    <xdr:to>
      <xdr:col>5</xdr:col>
      <xdr:colOff>285750</xdr:colOff>
      <xdr:row>134</xdr:row>
      <xdr:rowOff>9525</xdr:rowOff>
    </xdr:to>
    <xdr:sp macro="" textlink="">
      <xdr:nvSpPr>
        <xdr:cNvPr id="9612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134</xdr:row>
      <xdr:rowOff>9525</xdr:rowOff>
    </xdr:from>
    <xdr:to>
      <xdr:col>5</xdr:col>
      <xdr:colOff>1285875</xdr:colOff>
      <xdr:row>134</xdr:row>
      <xdr:rowOff>9525</xdr:rowOff>
    </xdr:to>
    <xdr:sp macro="" textlink="">
      <xdr:nvSpPr>
        <xdr:cNvPr id="9613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134</xdr:row>
      <xdr:rowOff>9525</xdr:rowOff>
    </xdr:from>
    <xdr:to>
      <xdr:col>5</xdr:col>
      <xdr:colOff>285750</xdr:colOff>
      <xdr:row>134</xdr:row>
      <xdr:rowOff>9525</xdr:rowOff>
    </xdr:to>
    <xdr:sp macro="" textlink="">
      <xdr:nvSpPr>
        <xdr:cNvPr id="9614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134</xdr:row>
      <xdr:rowOff>9525</xdr:rowOff>
    </xdr:from>
    <xdr:to>
      <xdr:col>5</xdr:col>
      <xdr:colOff>1285875</xdr:colOff>
      <xdr:row>134</xdr:row>
      <xdr:rowOff>9525</xdr:rowOff>
    </xdr:to>
    <xdr:sp macro="" textlink="">
      <xdr:nvSpPr>
        <xdr:cNvPr id="9615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134</xdr:row>
      <xdr:rowOff>9525</xdr:rowOff>
    </xdr:from>
    <xdr:to>
      <xdr:col>6</xdr:col>
      <xdr:colOff>285750</xdr:colOff>
      <xdr:row>134</xdr:row>
      <xdr:rowOff>9525</xdr:rowOff>
    </xdr:to>
    <xdr:sp macro="" textlink="">
      <xdr:nvSpPr>
        <xdr:cNvPr id="9616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134</xdr:row>
      <xdr:rowOff>9525</xdr:rowOff>
    </xdr:from>
    <xdr:to>
      <xdr:col>6</xdr:col>
      <xdr:colOff>1285875</xdr:colOff>
      <xdr:row>134</xdr:row>
      <xdr:rowOff>9525</xdr:rowOff>
    </xdr:to>
    <xdr:sp macro="" textlink="">
      <xdr:nvSpPr>
        <xdr:cNvPr id="9617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134</xdr:row>
      <xdr:rowOff>9525</xdr:rowOff>
    </xdr:from>
    <xdr:to>
      <xdr:col>7</xdr:col>
      <xdr:colOff>285750</xdr:colOff>
      <xdr:row>134</xdr:row>
      <xdr:rowOff>9525</xdr:rowOff>
    </xdr:to>
    <xdr:sp macro="" textlink="">
      <xdr:nvSpPr>
        <xdr:cNvPr id="9618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134</xdr:row>
      <xdr:rowOff>9525</xdr:rowOff>
    </xdr:from>
    <xdr:to>
      <xdr:col>6</xdr:col>
      <xdr:colOff>285750</xdr:colOff>
      <xdr:row>134</xdr:row>
      <xdr:rowOff>9525</xdr:rowOff>
    </xdr:to>
    <xdr:sp macro="" textlink="">
      <xdr:nvSpPr>
        <xdr:cNvPr id="9619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134</xdr:row>
      <xdr:rowOff>9525</xdr:rowOff>
    </xdr:from>
    <xdr:to>
      <xdr:col>6</xdr:col>
      <xdr:colOff>1285875</xdr:colOff>
      <xdr:row>134</xdr:row>
      <xdr:rowOff>9525</xdr:rowOff>
    </xdr:to>
    <xdr:sp macro="" textlink="">
      <xdr:nvSpPr>
        <xdr:cNvPr id="9620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134</xdr:row>
      <xdr:rowOff>9525</xdr:rowOff>
    </xdr:from>
    <xdr:to>
      <xdr:col>7</xdr:col>
      <xdr:colOff>285750</xdr:colOff>
      <xdr:row>134</xdr:row>
      <xdr:rowOff>9525</xdr:rowOff>
    </xdr:to>
    <xdr:sp macro="" textlink="">
      <xdr:nvSpPr>
        <xdr:cNvPr id="9621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134</xdr:row>
      <xdr:rowOff>9525</xdr:rowOff>
    </xdr:from>
    <xdr:to>
      <xdr:col>6</xdr:col>
      <xdr:colOff>285750</xdr:colOff>
      <xdr:row>134</xdr:row>
      <xdr:rowOff>9525</xdr:rowOff>
    </xdr:to>
    <xdr:sp macro="" textlink="">
      <xdr:nvSpPr>
        <xdr:cNvPr id="9622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134</xdr:row>
      <xdr:rowOff>9525</xdr:rowOff>
    </xdr:from>
    <xdr:to>
      <xdr:col>6</xdr:col>
      <xdr:colOff>1285875</xdr:colOff>
      <xdr:row>134</xdr:row>
      <xdr:rowOff>9525</xdr:rowOff>
    </xdr:to>
    <xdr:sp macro="" textlink="">
      <xdr:nvSpPr>
        <xdr:cNvPr id="9623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134</xdr:row>
      <xdr:rowOff>9525</xdr:rowOff>
    </xdr:from>
    <xdr:to>
      <xdr:col>7</xdr:col>
      <xdr:colOff>285750</xdr:colOff>
      <xdr:row>134</xdr:row>
      <xdr:rowOff>9525</xdr:rowOff>
    </xdr:to>
    <xdr:sp macro="" textlink="">
      <xdr:nvSpPr>
        <xdr:cNvPr id="9624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134</xdr:row>
      <xdr:rowOff>9525</xdr:rowOff>
    </xdr:from>
    <xdr:to>
      <xdr:col>6</xdr:col>
      <xdr:colOff>285750</xdr:colOff>
      <xdr:row>134</xdr:row>
      <xdr:rowOff>9525</xdr:rowOff>
    </xdr:to>
    <xdr:sp macro="" textlink="">
      <xdr:nvSpPr>
        <xdr:cNvPr id="9625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134</xdr:row>
      <xdr:rowOff>9525</xdr:rowOff>
    </xdr:from>
    <xdr:to>
      <xdr:col>6</xdr:col>
      <xdr:colOff>1285875</xdr:colOff>
      <xdr:row>134</xdr:row>
      <xdr:rowOff>9525</xdr:rowOff>
    </xdr:to>
    <xdr:sp macro="" textlink="">
      <xdr:nvSpPr>
        <xdr:cNvPr id="9626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134</xdr:row>
      <xdr:rowOff>9525</xdr:rowOff>
    </xdr:from>
    <xdr:to>
      <xdr:col>6</xdr:col>
      <xdr:colOff>285750</xdr:colOff>
      <xdr:row>134</xdr:row>
      <xdr:rowOff>9525</xdr:rowOff>
    </xdr:to>
    <xdr:sp macro="" textlink="">
      <xdr:nvSpPr>
        <xdr:cNvPr id="9627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134</xdr:row>
      <xdr:rowOff>9525</xdr:rowOff>
    </xdr:from>
    <xdr:to>
      <xdr:col>6</xdr:col>
      <xdr:colOff>1285875</xdr:colOff>
      <xdr:row>134</xdr:row>
      <xdr:rowOff>9525</xdr:rowOff>
    </xdr:to>
    <xdr:sp macro="" textlink="">
      <xdr:nvSpPr>
        <xdr:cNvPr id="9628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134</xdr:row>
      <xdr:rowOff>9525</xdr:rowOff>
    </xdr:from>
    <xdr:to>
      <xdr:col>6</xdr:col>
      <xdr:colOff>285750</xdr:colOff>
      <xdr:row>134</xdr:row>
      <xdr:rowOff>9525</xdr:rowOff>
    </xdr:to>
    <xdr:sp macro="" textlink="">
      <xdr:nvSpPr>
        <xdr:cNvPr id="9629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134</xdr:row>
      <xdr:rowOff>9525</xdr:rowOff>
    </xdr:from>
    <xdr:to>
      <xdr:col>6</xdr:col>
      <xdr:colOff>1285875</xdr:colOff>
      <xdr:row>134</xdr:row>
      <xdr:rowOff>9525</xdr:rowOff>
    </xdr:to>
    <xdr:sp macro="" textlink="">
      <xdr:nvSpPr>
        <xdr:cNvPr id="9630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134</xdr:row>
      <xdr:rowOff>9525</xdr:rowOff>
    </xdr:from>
    <xdr:to>
      <xdr:col>7</xdr:col>
      <xdr:colOff>285750</xdr:colOff>
      <xdr:row>134</xdr:row>
      <xdr:rowOff>9525</xdr:rowOff>
    </xdr:to>
    <xdr:sp macro="" textlink="">
      <xdr:nvSpPr>
        <xdr:cNvPr id="9631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134</xdr:row>
      <xdr:rowOff>9525</xdr:rowOff>
    </xdr:from>
    <xdr:to>
      <xdr:col>7</xdr:col>
      <xdr:colOff>1285875</xdr:colOff>
      <xdr:row>134</xdr:row>
      <xdr:rowOff>9525</xdr:rowOff>
    </xdr:to>
    <xdr:sp macro="" textlink="">
      <xdr:nvSpPr>
        <xdr:cNvPr id="9632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134</xdr:row>
      <xdr:rowOff>9525</xdr:rowOff>
    </xdr:from>
    <xdr:to>
      <xdr:col>8</xdr:col>
      <xdr:colOff>285750</xdr:colOff>
      <xdr:row>134</xdr:row>
      <xdr:rowOff>9525</xdr:rowOff>
    </xdr:to>
    <xdr:sp macro="" textlink="">
      <xdr:nvSpPr>
        <xdr:cNvPr id="9633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134</xdr:row>
      <xdr:rowOff>9525</xdr:rowOff>
    </xdr:from>
    <xdr:to>
      <xdr:col>7</xdr:col>
      <xdr:colOff>285750</xdr:colOff>
      <xdr:row>134</xdr:row>
      <xdr:rowOff>9525</xdr:rowOff>
    </xdr:to>
    <xdr:sp macro="" textlink="">
      <xdr:nvSpPr>
        <xdr:cNvPr id="9634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134</xdr:row>
      <xdr:rowOff>9525</xdr:rowOff>
    </xdr:from>
    <xdr:to>
      <xdr:col>7</xdr:col>
      <xdr:colOff>1285875</xdr:colOff>
      <xdr:row>134</xdr:row>
      <xdr:rowOff>9525</xdr:rowOff>
    </xdr:to>
    <xdr:sp macro="" textlink="">
      <xdr:nvSpPr>
        <xdr:cNvPr id="9635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134</xdr:row>
      <xdr:rowOff>9525</xdr:rowOff>
    </xdr:from>
    <xdr:to>
      <xdr:col>8</xdr:col>
      <xdr:colOff>285750</xdr:colOff>
      <xdr:row>134</xdr:row>
      <xdr:rowOff>9525</xdr:rowOff>
    </xdr:to>
    <xdr:sp macro="" textlink="">
      <xdr:nvSpPr>
        <xdr:cNvPr id="9636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134</xdr:row>
      <xdr:rowOff>9525</xdr:rowOff>
    </xdr:from>
    <xdr:to>
      <xdr:col>7</xdr:col>
      <xdr:colOff>285750</xdr:colOff>
      <xdr:row>134</xdr:row>
      <xdr:rowOff>9525</xdr:rowOff>
    </xdr:to>
    <xdr:sp macro="" textlink="">
      <xdr:nvSpPr>
        <xdr:cNvPr id="9637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134</xdr:row>
      <xdr:rowOff>9525</xdr:rowOff>
    </xdr:from>
    <xdr:to>
      <xdr:col>7</xdr:col>
      <xdr:colOff>1285875</xdr:colOff>
      <xdr:row>134</xdr:row>
      <xdr:rowOff>9525</xdr:rowOff>
    </xdr:to>
    <xdr:sp macro="" textlink="">
      <xdr:nvSpPr>
        <xdr:cNvPr id="9638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134</xdr:row>
      <xdr:rowOff>9525</xdr:rowOff>
    </xdr:from>
    <xdr:to>
      <xdr:col>8</xdr:col>
      <xdr:colOff>285750</xdr:colOff>
      <xdr:row>134</xdr:row>
      <xdr:rowOff>9525</xdr:rowOff>
    </xdr:to>
    <xdr:sp macro="" textlink="">
      <xdr:nvSpPr>
        <xdr:cNvPr id="9639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134</xdr:row>
      <xdr:rowOff>9525</xdr:rowOff>
    </xdr:from>
    <xdr:to>
      <xdr:col>7</xdr:col>
      <xdr:colOff>285750</xdr:colOff>
      <xdr:row>134</xdr:row>
      <xdr:rowOff>9525</xdr:rowOff>
    </xdr:to>
    <xdr:sp macro="" textlink="">
      <xdr:nvSpPr>
        <xdr:cNvPr id="9640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134</xdr:row>
      <xdr:rowOff>9525</xdr:rowOff>
    </xdr:from>
    <xdr:to>
      <xdr:col>7</xdr:col>
      <xdr:colOff>1285875</xdr:colOff>
      <xdr:row>134</xdr:row>
      <xdr:rowOff>9525</xdr:rowOff>
    </xdr:to>
    <xdr:sp macro="" textlink="">
      <xdr:nvSpPr>
        <xdr:cNvPr id="9641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134</xdr:row>
      <xdr:rowOff>9525</xdr:rowOff>
    </xdr:from>
    <xdr:to>
      <xdr:col>7</xdr:col>
      <xdr:colOff>285750</xdr:colOff>
      <xdr:row>134</xdr:row>
      <xdr:rowOff>9525</xdr:rowOff>
    </xdr:to>
    <xdr:sp macro="" textlink="">
      <xdr:nvSpPr>
        <xdr:cNvPr id="9642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134</xdr:row>
      <xdr:rowOff>9525</xdr:rowOff>
    </xdr:from>
    <xdr:to>
      <xdr:col>7</xdr:col>
      <xdr:colOff>1285875</xdr:colOff>
      <xdr:row>134</xdr:row>
      <xdr:rowOff>9525</xdr:rowOff>
    </xdr:to>
    <xdr:sp macro="" textlink="">
      <xdr:nvSpPr>
        <xdr:cNvPr id="9643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134</xdr:row>
      <xdr:rowOff>9525</xdr:rowOff>
    </xdr:from>
    <xdr:to>
      <xdr:col>7</xdr:col>
      <xdr:colOff>285750</xdr:colOff>
      <xdr:row>134</xdr:row>
      <xdr:rowOff>9525</xdr:rowOff>
    </xdr:to>
    <xdr:sp macro="" textlink="">
      <xdr:nvSpPr>
        <xdr:cNvPr id="9644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134</xdr:row>
      <xdr:rowOff>9525</xdr:rowOff>
    </xdr:from>
    <xdr:to>
      <xdr:col>7</xdr:col>
      <xdr:colOff>1285875</xdr:colOff>
      <xdr:row>134</xdr:row>
      <xdr:rowOff>9525</xdr:rowOff>
    </xdr:to>
    <xdr:sp macro="" textlink="">
      <xdr:nvSpPr>
        <xdr:cNvPr id="9645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134</xdr:row>
      <xdr:rowOff>9525</xdr:rowOff>
    </xdr:from>
    <xdr:to>
      <xdr:col>8</xdr:col>
      <xdr:colOff>285750</xdr:colOff>
      <xdr:row>134</xdr:row>
      <xdr:rowOff>9525</xdr:rowOff>
    </xdr:to>
    <xdr:sp macro="" textlink="">
      <xdr:nvSpPr>
        <xdr:cNvPr id="9646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134</xdr:row>
      <xdr:rowOff>9525</xdr:rowOff>
    </xdr:from>
    <xdr:to>
      <xdr:col>8</xdr:col>
      <xdr:colOff>1285875</xdr:colOff>
      <xdr:row>134</xdr:row>
      <xdr:rowOff>9525</xdr:rowOff>
    </xdr:to>
    <xdr:sp macro="" textlink="">
      <xdr:nvSpPr>
        <xdr:cNvPr id="9647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134</xdr:row>
      <xdr:rowOff>9525</xdr:rowOff>
    </xdr:from>
    <xdr:to>
      <xdr:col>9</xdr:col>
      <xdr:colOff>285750</xdr:colOff>
      <xdr:row>134</xdr:row>
      <xdr:rowOff>9525</xdr:rowOff>
    </xdr:to>
    <xdr:sp macro="" textlink="">
      <xdr:nvSpPr>
        <xdr:cNvPr id="9648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134</xdr:row>
      <xdr:rowOff>9525</xdr:rowOff>
    </xdr:from>
    <xdr:to>
      <xdr:col>8</xdr:col>
      <xdr:colOff>285750</xdr:colOff>
      <xdr:row>134</xdr:row>
      <xdr:rowOff>9525</xdr:rowOff>
    </xdr:to>
    <xdr:sp macro="" textlink="">
      <xdr:nvSpPr>
        <xdr:cNvPr id="9649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134</xdr:row>
      <xdr:rowOff>9525</xdr:rowOff>
    </xdr:from>
    <xdr:to>
      <xdr:col>8</xdr:col>
      <xdr:colOff>1285875</xdr:colOff>
      <xdr:row>134</xdr:row>
      <xdr:rowOff>9525</xdr:rowOff>
    </xdr:to>
    <xdr:sp macro="" textlink="">
      <xdr:nvSpPr>
        <xdr:cNvPr id="9650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134</xdr:row>
      <xdr:rowOff>9525</xdr:rowOff>
    </xdr:from>
    <xdr:to>
      <xdr:col>9</xdr:col>
      <xdr:colOff>285750</xdr:colOff>
      <xdr:row>134</xdr:row>
      <xdr:rowOff>9525</xdr:rowOff>
    </xdr:to>
    <xdr:sp macro="" textlink="">
      <xdr:nvSpPr>
        <xdr:cNvPr id="9651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134</xdr:row>
      <xdr:rowOff>9525</xdr:rowOff>
    </xdr:from>
    <xdr:to>
      <xdr:col>8</xdr:col>
      <xdr:colOff>285750</xdr:colOff>
      <xdr:row>134</xdr:row>
      <xdr:rowOff>9525</xdr:rowOff>
    </xdr:to>
    <xdr:sp macro="" textlink="">
      <xdr:nvSpPr>
        <xdr:cNvPr id="9652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134</xdr:row>
      <xdr:rowOff>9525</xdr:rowOff>
    </xdr:from>
    <xdr:to>
      <xdr:col>8</xdr:col>
      <xdr:colOff>1285875</xdr:colOff>
      <xdr:row>134</xdr:row>
      <xdr:rowOff>9525</xdr:rowOff>
    </xdr:to>
    <xdr:sp macro="" textlink="">
      <xdr:nvSpPr>
        <xdr:cNvPr id="9653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134</xdr:row>
      <xdr:rowOff>9525</xdr:rowOff>
    </xdr:from>
    <xdr:to>
      <xdr:col>9</xdr:col>
      <xdr:colOff>285750</xdr:colOff>
      <xdr:row>134</xdr:row>
      <xdr:rowOff>9525</xdr:rowOff>
    </xdr:to>
    <xdr:sp macro="" textlink="">
      <xdr:nvSpPr>
        <xdr:cNvPr id="9654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134</xdr:row>
      <xdr:rowOff>9525</xdr:rowOff>
    </xdr:from>
    <xdr:to>
      <xdr:col>8</xdr:col>
      <xdr:colOff>285750</xdr:colOff>
      <xdr:row>134</xdr:row>
      <xdr:rowOff>9525</xdr:rowOff>
    </xdr:to>
    <xdr:sp macro="" textlink="">
      <xdr:nvSpPr>
        <xdr:cNvPr id="9655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134</xdr:row>
      <xdr:rowOff>9525</xdr:rowOff>
    </xdr:from>
    <xdr:to>
      <xdr:col>8</xdr:col>
      <xdr:colOff>1285875</xdr:colOff>
      <xdr:row>134</xdr:row>
      <xdr:rowOff>9525</xdr:rowOff>
    </xdr:to>
    <xdr:sp macro="" textlink="">
      <xdr:nvSpPr>
        <xdr:cNvPr id="9656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134</xdr:row>
      <xdr:rowOff>9525</xdr:rowOff>
    </xdr:from>
    <xdr:to>
      <xdr:col>8</xdr:col>
      <xdr:colOff>285750</xdr:colOff>
      <xdr:row>134</xdr:row>
      <xdr:rowOff>9525</xdr:rowOff>
    </xdr:to>
    <xdr:sp macro="" textlink="">
      <xdr:nvSpPr>
        <xdr:cNvPr id="9657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134</xdr:row>
      <xdr:rowOff>9525</xdr:rowOff>
    </xdr:from>
    <xdr:to>
      <xdr:col>8</xdr:col>
      <xdr:colOff>1285875</xdr:colOff>
      <xdr:row>134</xdr:row>
      <xdr:rowOff>9525</xdr:rowOff>
    </xdr:to>
    <xdr:sp macro="" textlink="">
      <xdr:nvSpPr>
        <xdr:cNvPr id="9658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134</xdr:row>
      <xdr:rowOff>9525</xdr:rowOff>
    </xdr:from>
    <xdr:to>
      <xdr:col>8</xdr:col>
      <xdr:colOff>285750</xdr:colOff>
      <xdr:row>134</xdr:row>
      <xdr:rowOff>9525</xdr:rowOff>
    </xdr:to>
    <xdr:sp macro="" textlink="">
      <xdr:nvSpPr>
        <xdr:cNvPr id="9659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134</xdr:row>
      <xdr:rowOff>9525</xdr:rowOff>
    </xdr:from>
    <xdr:to>
      <xdr:col>8</xdr:col>
      <xdr:colOff>1285875</xdr:colOff>
      <xdr:row>134</xdr:row>
      <xdr:rowOff>9525</xdr:rowOff>
    </xdr:to>
    <xdr:sp macro="" textlink="">
      <xdr:nvSpPr>
        <xdr:cNvPr id="9660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134</xdr:row>
      <xdr:rowOff>9525</xdr:rowOff>
    </xdr:from>
    <xdr:to>
      <xdr:col>9</xdr:col>
      <xdr:colOff>285750</xdr:colOff>
      <xdr:row>134</xdr:row>
      <xdr:rowOff>9525</xdr:rowOff>
    </xdr:to>
    <xdr:sp macro="" textlink="">
      <xdr:nvSpPr>
        <xdr:cNvPr id="9661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134</xdr:row>
      <xdr:rowOff>9525</xdr:rowOff>
    </xdr:from>
    <xdr:to>
      <xdr:col>9</xdr:col>
      <xdr:colOff>1285875</xdr:colOff>
      <xdr:row>134</xdr:row>
      <xdr:rowOff>9525</xdr:rowOff>
    </xdr:to>
    <xdr:sp macro="" textlink="">
      <xdr:nvSpPr>
        <xdr:cNvPr id="9662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134</xdr:row>
      <xdr:rowOff>9525</xdr:rowOff>
    </xdr:from>
    <xdr:to>
      <xdr:col>10</xdr:col>
      <xdr:colOff>285750</xdr:colOff>
      <xdr:row>134</xdr:row>
      <xdr:rowOff>9525</xdr:rowOff>
    </xdr:to>
    <xdr:sp macro="" textlink="">
      <xdr:nvSpPr>
        <xdr:cNvPr id="9663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134</xdr:row>
      <xdr:rowOff>9525</xdr:rowOff>
    </xdr:from>
    <xdr:to>
      <xdr:col>9</xdr:col>
      <xdr:colOff>285750</xdr:colOff>
      <xdr:row>134</xdr:row>
      <xdr:rowOff>9525</xdr:rowOff>
    </xdr:to>
    <xdr:sp macro="" textlink="">
      <xdr:nvSpPr>
        <xdr:cNvPr id="9664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134</xdr:row>
      <xdr:rowOff>9525</xdr:rowOff>
    </xdr:from>
    <xdr:to>
      <xdr:col>9</xdr:col>
      <xdr:colOff>1285875</xdr:colOff>
      <xdr:row>134</xdr:row>
      <xdr:rowOff>9525</xdr:rowOff>
    </xdr:to>
    <xdr:sp macro="" textlink="">
      <xdr:nvSpPr>
        <xdr:cNvPr id="9665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134</xdr:row>
      <xdr:rowOff>9525</xdr:rowOff>
    </xdr:from>
    <xdr:to>
      <xdr:col>10</xdr:col>
      <xdr:colOff>285750</xdr:colOff>
      <xdr:row>134</xdr:row>
      <xdr:rowOff>9525</xdr:rowOff>
    </xdr:to>
    <xdr:sp macro="" textlink="">
      <xdr:nvSpPr>
        <xdr:cNvPr id="9666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134</xdr:row>
      <xdr:rowOff>9525</xdr:rowOff>
    </xdr:from>
    <xdr:to>
      <xdr:col>9</xdr:col>
      <xdr:colOff>285750</xdr:colOff>
      <xdr:row>134</xdr:row>
      <xdr:rowOff>9525</xdr:rowOff>
    </xdr:to>
    <xdr:sp macro="" textlink="">
      <xdr:nvSpPr>
        <xdr:cNvPr id="9667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134</xdr:row>
      <xdr:rowOff>9525</xdr:rowOff>
    </xdr:from>
    <xdr:to>
      <xdr:col>9</xdr:col>
      <xdr:colOff>1285875</xdr:colOff>
      <xdr:row>134</xdr:row>
      <xdr:rowOff>9525</xdr:rowOff>
    </xdr:to>
    <xdr:sp macro="" textlink="">
      <xdr:nvSpPr>
        <xdr:cNvPr id="9668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134</xdr:row>
      <xdr:rowOff>9525</xdr:rowOff>
    </xdr:from>
    <xdr:to>
      <xdr:col>10</xdr:col>
      <xdr:colOff>285750</xdr:colOff>
      <xdr:row>134</xdr:row>
      <xdr:rowOff>9525</xdr:rowOff>
    </xdr:to>
    <xdr:sp macro="" textlink="">
      <xdr:nvSpPr>
        <xdr:cNvPr id="9669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134</xdr:row>
      <xdr:rowOff>9525</xdr:rowOff>
    </xdr:from>
    <xdr:to>
      <xdr:col>9</xdr:col>
      <xdr:colOff>285750</xdr:colOff>
      <xdr:row>134</xdr:row>
      <xdr:rowOff>9525</xdr:rowOff>
    </xdr:to>
    <xdr:sp macro="" textlink="">
      <xdr:nvSpPr>
        <xdr:cNvPr id="9670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134</xdr:row>
      <xdr:rowOff>9525</xdr:rowOff>
    </xdr:from>
    <xdr:to>
      <xdr:col>9</xdr:col>
      <xdr:colOff>1285875</xdr:colOff>
      <xdr:row>134</xdr:row>
      <xdr:rowOff>9525</xdr:rowOff>
    </xdr:to>
    <xdr:sp macro="" textlink="">
      <xdr:nvSpPr>
        <xdr:cNvPr id="9671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134</xdr:row>
      <xdr:rowOff>9525</xdr:rowOff>
    </xdr:from>
    <xdr:to>
      <xdr:col>9</xdr:col>
      <xdr:colOff>285750</xdr:colOff>
      <xdr:row>134</xdr:row>
      <xdr:rowOff>9525</xdr:rowOff>
    </xdr:to>
    <xdr:sp macro="" textlink="">
      <xdr:nvSpPr>
        <xdr:cNvPr id="9672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134</xdr:row>
      <xdr:rowOff>9525</xdr:rowOff>
    </xdr:from>
    <xdr:to>
      <xdr:col>9</xdr:col>
      <xdr:colOff>1285875</xdr:colOff>
      <xdr:row>134</xdr:row>
      <xdr:rowOff>9525</xdr:rowOff>
    </xdr:to>
    <xdr:sp macro="" textlink="">
      <xdr:nvSpPr>
        <xdr:cNvPr id="9673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134</xdr:row>
      <xdr:rowOff>9525</xdr:rowOff>
    </xdr:from>
    <xdr:to>
      <xdr:col>9</xdr:col>
      <xdr:colOff>285750</xdr:colOff>
      <xdr:row>134</xdr:row>
      <xdr:rowOff>9525</xdr:rowOff>
    </xdr:to>
    <xdr:sp macro="" textlink="">
      <xdr:nvSpPr>
        <xdr:cNvPr id="9674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134</xdr:row>
      <xdr:rowOff>9525</xdr:rowOff>
    </xdr:from>
    <xdr:to>
      <xdr:col>9</xdr:col>
      <xdr:colOff>1285875</xdr:colOff>
      <xdr:row>134</xdr:row>
      <xdr:rowOff>9525</xdr:rowOff>
    </xdr:to>
    <xdr:sp macro="" textlink="">
      <xdr:nvSpPr>
        <xdr:cNvPr id="9675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134</xdr:row>
      <xdr:rowOff>9525</xdr:rowOff>
    </xdr:from>
    <xdr:to>
      <xdr:col>10</xdr:col>
      <xdr:colOff>285750</xdr:colOff>
      <xdr:row>134</xdr:row>
      <xdr:rowOff>9525</xdr:rowOff>
    </xdr:to>
    <xdr:sp macro="" textlink="">
      <xdr:nvSpPr>
        <xdr:cNvPr id="9676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134</xdr:row>
      <xdr:rowOff>9525</xdr:rowOff>
    </xdr:from>
    <xdr:to>
      <xdr:col>10</xdr:col>
      <xdr:colOff>1285875</xdr:colOff>
      <xdr:row>134</xdr:row>
      <xdr:rowOff>9525</xdr:rowOff>
    </xdr:to>
    <xdr:sp macro="" textlink="">
      <xdr:nvSpPr>
        <xdr:cNvPr id="9677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134</xdr:row>
      <xdr:rowOff>9525</xdr:rowOff>
    </xdr:from>
    <xdr:to>
      <xdr:col>11</xdr:col>
      <xdr:colOff>285750</xdr:colOff>
      <xdr:row>134</xdr:row>
      <xdr:rowOff>9525</xdr:rowOff>
    </xdr:to>
    <xdr:sp macro="" textlink="">
      <xdr:nvSpPr>
        <xdr:cNvPr id="9678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134</xdr:row>
      <xdr:rowOff>9525</xdr:rowOff>
    </xdr:from>
    <xdr:to>
      <xdr:col>10</xdr:col>
      <xdr:colOff>285750</xdr:colOff>
      <xdr:row>134</xdr:row>
      <xdr:rowOff>9525</xdr:rowOff>
    </xdr:to>
    <xdr:sp macro="" textlink="">
      <xdr:nvSpPr>
        <xdr:cNvPr id="9679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134</xdr:row>
      <xdr:rowOff>9525</xdr:rowOff>
    </xdr:from>
    <xdr:to>
      <xdr:col>10</xdr:col>
      <xdr:colOff>1285875</xdr:colOff>
      <xdr:row>134</xdr:row>
      <xdr:rowOff>9525</xdr:rowOff>
    </xdr:to>
    <xdr:sp macro="" textlink="">
      <xdr:nvSpPr>
        <xdr:cNvPr id="9680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134</xdr:row>
      <xdr:rowOff>9525</xdr:rowOff>
    </xdr:from>
    <xdr:to>
      <xdr:col>11</xdr:col>
      <xdr:colOff>285750</xdr:colOff>
      <xdr:row>134</xdr:row>
      <xdr:rowOff>9525</xdr:rowOff>
    </xdr:to>
    <xdr:sp macro="" textlink="">
      <xdr:nvSpPr>
        <xdr:cNvPr id="9681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134</xdr:row>
      <xdr:rowOff>9525</xdr:rowOff>
    </xdr:from>
    <xdr:to>
      <xdr:col>10</xdr:col>
      <xdr:colOff>285750</xdr:colOff>
      <xdr:row>134</xdr:row>
      <xdr:rowOff>9525</xdr:rowOff>
    </xdr:to>
    <xdr:sp macro="" textlink="">
      <xdr:nvSpPr>
        <xdr:cNvPr id="9682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134</xdr:row>
      <xdr:rowOff>9525</xdr:rowOff>
    </xdr:from>
    <xdr:to>
      <xdr:col>10</xdr:col>
      <xdr:colOff>1285875</xdr:colOff>
      <xdr:row>134</xdr:row>
      <xdr:rowOff>9525</xdr:rowOff>
    </xdr:to>
    <xdr:sp macro="" textlink="">
      <xdr:nvSpPr>
        <xdr:cNvPr id="9683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134</xdr:row>
      <xdr:rowOff>9525</xdr:rowOff>
    </xdr:from>
    <xdr:to>
      <xdr:col>11</xdr:col>
      <xdr:colOff>285750</xdr:colOff>
      <xdr:row>134</xdr:row>
      <xdr:rowOff>9525</xdr:rowOff>
    </xdr:to>
    <xdr:sp macro="" textlink="">
      <xdr:nvSpPr>
        <xdr:cNvPr id="9684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134</xdr:row>
      <xdr:rowOff>9525</xdr:rowOff>
    </xdr:from>
    <xdr:to>
      <xdr:col>10</xdr:col>
      <xdr:colOff>285750</xdr:colOff>
      <xdr:row>134</xdr:row>
      <xdr:rowOff>9525</xdr:rowOff>
    </xdr:to>
    <xdr:sp macro="" textlink="">
      <xdr:nvSpPr>
        <xdr:cNvPr id="9685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134</xdr:row>
      <xdr:rowOff>9525</xdr:rowOff>
    </xdr:from>
    <xdr:to>
      <xdr:col>10</xdr:col>
      <xdr:colOff>1285875</xdr:colOff>
      <xdr:row>134</xdr:row>
      <xdr:rowOff>9525</xdr:rowOff>
    </xdr:to>
    <xdr:sp macro="" textlink="">
      <xdr:nvSpPr>
        <xdr:cNvPr id="9686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134</xdr:row>
      <xdr:rowOff>9525</xdr:rowOff>
    </xdr:from>
    <xdr:to>
      <xdr:col>10</xdr:col>
      <xdr:colOff>285750</xdr:colOff>
      <xdr:row>134</xdr:row>
      <xdr:rowOff>9525</xdr:rowOff>
    </xdr:to>
    <xdr:sp macro="" textlink="">
      <xdr:nvSpPr>
        <xdr:cNvPr id="9687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134</xdr:row>
      <xdr:rowOff>9525</xdr:rowOff>
    </xdr:from>
    <xdr:to>
      <xdr:col>10</xdr:col>
      <xdr:colOff>1285875</xdr:colOff>
      <xdr:row>134</xdr:row>
      <xdr:rowOff>9525</xdr:rowOff>
    </xdr:to>
    <xdr:sp macro="" textlink="">
      <xdr:nvSpPr>
        <xdr:cNvPr id="9688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134</xdr:row>
      <xdr:rowOff>9525</xdr:rowOff>
    </xdr:from>
    <xdr:to>
      <xdr:col>10</xdr:col>
      <xdr:colOff>285750</xdr:colOff>
      <xdr:row>134</xdr:row>
      <xdr:rowOff>9525</xdr:rowOff>
    </xdr:to>
    <xdr:sp macro="" textlink="">
      <xdr:nvSpPr>
        <xdr:cNvPr id="9689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134</xdr:row>
      <xdr:rowOff>9525</xdr:rowOff>
    </xdr:from>
    <xdr:to>
      <xdr:col>10</xdr:col>
      <xdr:colOff>1285875</xdr:colOff>
      <xdr:row>134</xdr:row>
      <xdr:rowOff>9525</xdr:rowOff>
    </xdr:to>
    <xdr:sp macro="" textlink="">
      <xdr:nvSpPr>
        <xdr:cNvPr id="9690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134</xdr:row>
      <xdr:rowOff>9525</xdr:rowOff>
    </xdr:from>
    <xdr:to>
      <xdr:col>11</xdr:col>
      <xdr:colOff>285750</xdr:colOff>
      <xdr:row>134</xdr:row>
      <xdr:rowOff>9525</xdr:rowOff>
    </xdr:to>
    <xdr:sp macro="" textlink="">
      <xdr:nvSpPr>
        <xdr:cNvPr id="9691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134</xdr:row>
      <xdr:rowOff>9525</xdr:rowOff>
    </xdr:from>
    <xdr:to>
      <xdr:col>11</xdr:col>
      <xdr:colOff>1285875</xdr:colOff>
      <xdr:row>134</xdr:row>
      <xdr:rowOff>9525</xdr:rowOff>
    </xdr:to>
    <xdr:sp macro="" textlink="">
      <xdr:nvSpPr>
        <xdr:cNvPr id="9692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134</xdr:row>
      <xdr:rowOff>9525</xdr:rowOff>
    </xdr:from>
    <xdr:to>
      <xdr:col>12</xdr:col>
      <xdr:colOff>285750</xdr:colOff>
      <xdr:row>134</xdr:row>
      <xdr:rowOff>9525</xdr:rowOff>
    </xdr:to>
    <xdr:sp macro="" textlink="">
      <xdr:nvSpPr>
        <xdr:cNvPr id="9693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134</xdr:row>
      <xdr:rowOff>9525</xdr:rowOff>
    </xdr:from>
    <xdr:to>
      <xdr:col>11</xdr:col>
      <xdr:colOff>285750</xdr:colOff>
      <xdr:row>134</xdr:row>
      <xdr:rowOff>9525</xdr:rowOff>
    </xdr:to>
    <xdr:sp macro="" textlink="">
      <xdr:nvSpPr>
        <xdr:cNvPr id="9694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134</xdr:row>
      <xdr:rowOff>9525</xdr:rowOff>
    </xdr:from>
    <xdr:to>
      <xdr:col>11</xdr:col>
      <xdr:colOff>1285875</xdr:colOff>
      <xdr:row>134</xdr:row>
      <xdr:rowOff>9525</xdr:rowOff>
    </xdr:to>
    <xdr:sp macro="" textlink="">
      <xdr:nvSpPr>
        <xdr:cNvPr id="9695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134</xdr:row>
      <xdr:rowOff>9525</xdr:rowOff>
    </xdr:from>
    <xdr:to>
      <xdr:col>12</xdr:col>
      <xdr:colOff>285750</xdr:colOff>
      <xdr:row>134</xdr:row>
      <xdr:rowOff>9525</xdr:rowOff>
    </xdr:to>
    <xdr:sp macro="" textlink="">
      <xdr:nvSpPr>
        <xdr:cNvPr id="9696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134</xdr:row>
      <xdr:rowOff>9525</xdr:rowOff>
    </xdr:from>
    <xdr:to>
      <xdr:col>11</xdr:col>
      <xdr:colOff>285750</xdr:colOff>
      <xdr:row>134</xdr:row>
      <xdr:rowOff>9525</xdr:rowOff>
    </xdr:to>
    <xdr:sp macro="" textlink="">
      <xdr:nvSpPr>
        <xdr:cNvPr id="9697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134</xdr:row>
      <xdr:rowOff>9525</xdr:rowOff>
    </xdr:from>
    <xdr:to>
      <xdr:col>11</xdr:col>
      <xdr:colOff>1285875</xdr:colOff>
      <xdr:row>134</xdr:row>
      <xdr:rowOff>9525</xdr:rowOff>
    </xdr:to>
    <xdr:sp macro="" textlink="">
      <xdr:nvSpPr>
        <xdr:cNvPr id="9698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134</xdr:row>
      <xdr:rowOff>9525</xdr:rowOff>
    </xdr:from>
    <xdr:to>
      <xdr:col>12</xdr:col>
      <xdr:colOff>285750</xdr:colOff>
      <xdr:row>134</xdr:row>
      <xdr:rowOff>9525</xdr:rowOff>
    </xdr:to>
    <xdr:sp macro="" textlink="">
      <xdr:nvSpPr>
        <xdr:cNvPr id="9699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134</xdr:row>
      <xdr:rowOff>9525</xdr:rowOff>
    </xdr:from>
    <xdr:to>
      <xdr:col>11</xdr:col>
      <xdr:colOff>285750</xdr:colOff>
      <xdr:row>134</xdr:row>
      <xdr:rowOff>9525</xdr:rowOff>
    </xdr:to>
    <xdr:sp macro="" textlink="">
      <xdr:nvSpPr>
        <xdr:cNvPr id="9700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134</xdr:row>
      <xdr:rowOff>9525</xdr:rowOff>
    </xdr:from>
    <xdr:to>
      <xdr:col>11</xdr:col>
      <xdr:colOff>1285875</xdr:colOff>
      <xdr:row>134</xdr:row>
      <xdr:rowOff>9525</xdr:rowOff>
    </xdr:to>
    <xdr:sp macro="" textlink="">
      <xdr:nvSpPr>
        <xdr:cNvPr id="9701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134</xdr:row>
      <xdr:rowOff>9525</xdr:rowOff>
    </xdr:from>
    <xdr:to>
      <xdr:col>11</xdr:col>
      <xdr:colOff>285750</xdr:colOff>
      <xdr:row>134</xdr:row>
      <xdr:rowOff>9525</xdr:rowOff>
    </xdr:to>
    <xdr:sp macro="" textlink="">
      <xdr:nvSpPr>
        <xdr:cNvPr id="9702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134</xdr:row>
      <xdr:rowOff>9525</xdr:rowOff>
    </xdr:from>
    <xdr:to>
      <xdr:col>11</xdr:col>
      <xdr:colOff>1285875</xdr:colOff>
      <xdr:row>134</xdr:row>
      <xdr:rowOff>9525</xdr:rowOff>
    </xdr:to>
    <xdr:sp macro="" textlink="">
      <xdr:nvSpPr>
        <xdr:cNvPr id="9703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134</xdr:row>
      <xdr:rowOff>9525</xdr:rowOff>
    </xdr:from>
    <xdr:to>
      <xdr:col>11</xdr:col>
      <xdr:colOff>285750</xdr:colOff>
      <xdr:row>134</xdr:row>
      <xdr:rowOff>9525</xdr:rowOff>
    </xdr:to>
    <xdr:sp macro="" textlink="">
      <xdr:nvSpPr>
        <xdr:cNvPr id="9704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134</xdr:row>
      <xdr:rowOff>9525</xdr:rowOff>
    </xdr:from>
    <xdr:to>
      <xdr:col>11</xdr:col>
      <xdr:colOff>1285875</xdr:colOff>
      <xdr:row>134</xdr:row>
      <xdr:rowOff>9525</xdr:rowOff>
    </xdr:to>
    <xdr:sp macro="" textlink="">
      <xdr:nvSpPr>
        <xdr:cNvPr id="9705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134</xdr:row>
      <xdr:rowOff>9525</xdr:rowOff>
    </xdr:from>
    <xdr:to>
      <xdr:col>12</xdr:col>
      <xdr:colOff>285750</xdr:colOff>
      <xdr:row>134</xdr:row>
      <xdr:rowOff>9525</xdr:rowOff>
    </xdr:to>
    <xdr:sp macro="" textlink="">
      <xdr:nvSpPr>
        <xdr:cNvPr id="9706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134</xdr:row>
      <xdr:rowOff>9525</xdr:rowOff>
    </xdr:from>
    <xdr:to>
      <xdr:col>12</xdr:col>
      <xdr:colOff>1285875</xdr:colOff>
      <xdr:row>134</xdr:row>
      <xdr:rowOff>9525</xdr:rowOff>
    </xdr:to>
    <xdr:sp macro="" textlink="">
      <xdr:nvSpPr>
        <xdr:cNvPr id="9707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134</xdr:row>
      <xdr:rowOff>9525</xdr:rowOff>
    </xdr:from>
    <xdr:to>
      <xdr:col>13</xdr:col>
      <xdr:colOff>285750</xdr:colOff>
      <xdr:row>134</xdr:row>
      <xdr:rowOff>9525</xdr:rowOff>
    </xdr:to>
    <xdr:sp macro="" textlink="">
      <xdr:nvSpPr>
        <xdr:cNvPr id="9708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134</xdr:row>
      <xdr:rowOff>9525</xdr:rowOff>
    </xdr:from>
    <xdr:to>
      <xdr:col>12</xdr:col>
      <xdr:colOff>285750</xdr:colOff>
      <xdr:row>134</xdr:row>
      <xdr:rowOff>9525</xdr:rowOff>
    </xdr:to>
    <xdr:sp macro="" textlink="">
      <xdr:nvSpPr>
        <xdr:cNvPr id="9709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134</xdr:row>
      <xdr:rowOff>9525</xdr:rowOff>
    </xdr:from>
    <xdr:to>
      <xdr:col>12</xdr:col>
      <xdr:colOff>1285875</xdr:colOff>
      <xdr:row>134</xdr:row>
      <xdr:rowOff>9525</xdr:rowOff>
    </xdr:to>
    <xdr:sp macro="" textlink="">
      <xdr:nvSpPr>
        <xdr:cNvPr id="9710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134</xdr:row>
      <xdr:rowOff>9525</xdr:rowOff>
    </xdr:from>
    <xdr:to>
      <xdr:col>13</xdr:col>
      <xdr:colOff>285750</xdr:colOff>
      <xdr:row>134</xdr:row>
      <xdr:rowOff>9525</xdr:rowOff>
    </xdr:to>
    <xdr:sp macro="" textlink="">
      <xdr:nvSpPr>
        <xdr:cNvPr id="9711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134</xdr:row>
      <xdr:rowOff>9525</xdr:rowOff>
    </xdr:from>
    <xdr:to>
      <xdr:col>12</xdr:col>
      <xdr:colOff>285750</xdr:colOff>
      <xdr:row>134</xdr:row>
      <xdr:rowOff>9525</xdr:rowOff>
    </xdr:to>
    <xdr:sp macro="" textlink="">
      <xdr:nvSpPr>
        <xdr:cNvPr id="9712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134</xdr:row>
      <xdr:rowOff>9525</xdr:rowOff>
    </xdr:from>
    <xdr:to>
      <xdr:col>12</xdr:col>
      <xdr:colOff>1285875</xdr:colOff>
      <xdr:row>134</xdr:row>
      <xdr:rowOff>9525</xdr:rowOff>
    </xdr:to>
    <xdr:sp macro="" textlink="">
      <xdr:nvSpPr>
        <xdr:cNvPr id="9713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134</xdr:row>
      <xdr:rowOff>9525</xdr:rowOff>
    </xdr:from>
    <xdr:to>
      <xdr:col>13</xdr:col>
      <xdr:colOff>285750</xdr:colOff>
      <xdr:row>134</xdr:row>
      <xdr:rowOff>9525</xdr:rowOff>
    </xdr:to>
    <xdr:sp macro="" textlink="">
      <xdr:nvSpPr>
        <xdr:cNvPr id="9714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134</xdr:row>
      <xdr:rowOff>9525</xdr:rowOff>
    </xdr:from>
    <xdr:to>
      <xdr:col>12</xdr:col>
      <xdr:colOff>285750</xdr:colOff>
      <xdr:row>134</xdr:row>
      <xdr:rowOff>9525</xdr:rowOff>
    </xdr:to>
    <xdr:sp macro="" textlink="">
      <xdr:nvSpPr>
        <xdr:cNvPr id="9715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134</xdr:row>
      <xdr:rowOff>9525</xdr:rowOff>
    </xdr:from>
    <xdr:to>
      <xdr:col>12</xdr:col>
      <xdr:colOff>1285875</xdr:colOff>
      <xdr:row>134</xdr:row>
      <xdr:rowOff>9525</xdr:rowOff>
    </xdr:to>
    <xdr:sp macro="" textlink="">
      <xdr:nvSpPr>
        <xdr:cNvPr id="9716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134</xdr:row>
      <xdr:rowOff>9525</xdr:rowOff>
    </xdr:from>
    <xdr:to>
      <xdr:col>12</xdr:col>
      <xdr:colOff>285750</xdr:colOff>
      <xdr:row>134</xdr:row>
      <xdr:rowOff>9525</xdr:rowOff>
    </xdr:to>
    <xdr:sp macro="" textlink="">
      <xdr:nvSpPr>
        <xdr:cNvPr id="9717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134</xdr:row>
      <xdr:rowOff>9525</xdr:rowOff>
    </xdr:from>
    <xdr:to>
      <xdr:col>12</xdr:col>
      <xdr:colOff>1285875</xdr:colOff>
      <xdr:row>134</xdr:row>
      <xdr:rowOff>9525</xdr:rowOff>
    </xdr:to>
    <xdr:sp macro="" textlink="">
      <xdr:nvSpPr>
        <xdr:cNvPr id="9718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134</xdr:row>
      <xdr:rowOff>9525</xdr:rowOff>
    </xdr:from>
    <xdr:to>
      <xdr:col>12</xdr:col>
      <xdr:colOff>285750</xdr:colOff>
      <xdr:row>134</xdr:row>
      <xdr:rowOff>9525</xdr:rowOff>
    </xdr:to>
    <xdr:sp macro="" textlink="">
      <xdr:nvSpPr>
        <xdr:cNvPr id="9719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134</xdr:row>
      <xdr:rowOff>9525</xdr:rowOff>
    </xdr:from>
    <xdr:to>
      <xdr:col>12</xdr:col>
      <xdr:colOff>1285875</xdr:colOff>
      <xdr:row>134</xdr:row>
      <xdr:rowOff>9525</xdr:rowOff>
    </xdr:to>
    <xdr:sp macro="" textlink="">
      <xdr:nvSpPr>
        <xdr:cNvPr id="9720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134</xdr:row>
      <xdr:rowOff>9525</xdr:rowOff>
    </xdr:from>
    <xdr:to>
      <xdr:col>13</xdr:col>
      <xdr:colOff>285750</xdr:colOff>
      <xdr:row>134</xdr:row>
      <xdr:rowOff>9525</xdr:rowOff>
    </xdr:to>
    <xdr:sp macro="" textlink="">
      <xdr:nvSpPr>
        <xdr:cNvPr id="9721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134</xdr:row>
      <xdr:rowOff>9525</xdr:rowOff>
    </xdr:from>
    <xdr:to>
      <xdr:col>13</xdr:col>
      <xdr:colOff>1285875</xdr:colOff>
      <xdr:row>134</xdr:row>
      <xdr:rowOff>9525</xdr:rowOff>
    </xdr:to>
    <xdr:sp macro="" textlink="">
      <xdr:nvSpPr>
        <xdr:cNvPr id="9722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2124075</xdr:colOff>
      <xdr:row>134</xdr:row>
      <xdr:rowOff>9525</xdr:rowOff>
    </xdr:from>
    <xdr:to>
      <xdr:col>14</xdr:col>
      <xdr:colOff>285750</xdr:colOff>
      <xdr:row>134</xdr:row>
      <xdr:rowOff>9525</xdr:rowOff>
    </xdr:to>
    <xdr:sp macro="" textlink="">
      <xdr:nvSpPr>
        <xdr:cNvPr id="9723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134</xdr:row>
      <xdr:rowOff>9525</xdr:rowOff>
    </xdr:from>
    <xdr:to>
      <xdr:col>13</xdr:col>
      <xdr:colOff>285750</xdr:colOff>
      <xdr:row>134</xdr:row>
      <xdr:rowOff>9525</xdr:rowOff>
    </xdr:to>
    <xdr:sp macro="" textlink="">
      <xdr:nvSpPr>
        <xdr:cNvPr id="9724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134</xdr:row>
      <xdr:rowOff>9525</xdr:rowOff>
    </xdr:from>
    <xdr:to>
      <xdr:col>13</xdr:col>
      <xdr:colOff>1285875</xdr:colOff>
      <xdr:row>134</xdr:row>
      <xdr:rowOff>9525</xdr:rowOff>
    </xdr:to>
    <xdr:sp macro="" textlink="">
      <xdr:nvSpPr>
        <xdr:cNvPr id="9725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2124075</xdr:colOff>
      <xdr:row>134</xdr:row>
      <xdr:rowOff>9525</xdr:rowOff>
    </xdr:from>
    <xdr:to>
      <xdr:col>14</xdr:col>
      <xdr:colOff>285750</xdr:colOff>
      <xdr:row>134</xdr:row>
      <xdr:rowOff>9525</xdr:rowOff>
    </xdr:to>
    <xdr:sp macro="" textlink="">
      <xdr:nvSpPr>
        <xdr:cNvPr id="9726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134</xdr:row>
      <xdr:rowOff>9525</xdr:rowOff>
    </xdr:from>
    <xdr:to>
      <xdr:col>13</xdr:col>
      <xdr:colOff>285750</xdr:colOff>
      <xdr:row>134</xdr:row>
      <xdr:rowOff>9525</xdr:rowOff>
    </xdr:to>
    <xdr:sp macro="" textlink="">
      <xdr:nvSpPr>
        <xdr:cNvPr id="9727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134</xdr:row>
      <xdr:rowOff>9525</xdr:rowOff>
    </xdr:from>
    <xdr:to>
      <xdr:col>13</xdr:col>
      <xdr:colOff>1285875</xdr:colOff>
      <xdr:row>134</xdr:row>
      <xdr:rowOff>9525</xdr:rowOff>
    </xdr:to>
    <xdr:sp macro="" textlink="">
      <xdr:nvSpPr>
        <xdr:cNvPr id="9728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2124075</xdr:colOff>
      <xdr:row>134</xdr:row>
      <xdr:rowOff>9525</xdr:rowOff>
    </xdr:from>
    <xdr:to>
      <xdr:col>14</xdr:col>
      <xdr:colOff>285750</xdr:colOff>
      <xdr:row>134</xdr:row>
      <xdr:rowOff>9525</xdr:rowOff>
    </xdr:to>
    <xdr:sp macro="" textlink="">
      <xdr:nvSpPr>
        <xdr:cNvPr id="9729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134</xdr:row>
      <xdr:rowOff>9525</xdr:rowOff>
    </xdr:from>
    <xdr:to>
      <xdr:col>13</xdr:col>
      <xdr:colOff>285750</xdr:colOff>
      <xdr:row>134</xdr:row>
      <xdr:rowOff>9525</xdr:rowOff>
    </xdr:to>
    <xdr:sp macro="" textlink="">
      <xdr:nvSpPr>
        <xdr:cNvPr id="9730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134</xdr:row>
      <xdr:rowOff>9525</xdr:rowOff>
    </xdr:from>
    <xdr:to>
      <xdr:col>13</xdr:col>
      <xdr:colOff>1285875</xdr:colOff>
      <xdr:row>134</xdr:row>
      <xdr:rowOff>9525</xdr:rowOff>
    </xdr:to>
    <xdr:sp macro="" textlink="">
      <xdr:nvSpPr>
        <xdr:cNvPr id="9731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134</xdr:row>
      <xdr:rowOff>9525</xdr:rowOff>
    </xdr:from>
    <xdr:to>
      <xdr:col>13</xdr:col>
      <xdr:colOff>285750</xdr:colOff>
      <xdr:row>134</xdr:row>
      <xdr:rowOff>9525</xdr:rowOff>
    </xdr:to>
    <xdr:sp macro="" textlink="">
      <xdr:nvSpPr>
        <xdr:cNvPr id="9732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134</xdr:row>
      <xdr:rowOff>9525</xdr:rowOff>
    </xdr:from>
    <xdr:to>
      <xdr:col>13</xdr:col>
      <xdr:colOff>1285875</xdr:colOff>
      <xdr:row>134</xdr:row>
      <xdr:rowOff>9525</xdr:rowOff>
    </xdr:to>
    <xdr:sp macro="" textlink="">
      <xdr:nvSpPr>
        <xdr:cNvPr id="9733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134</xdr:row>
      <xdr:rowOff>9525</xdr:rowOff>
    </xdr:from>
    <xdr:to>
      <xdr:col>13</xdr:col>
      <xdr:colOff>285750</xdr:colOff>
      <xdr:row>134</xdr:row>
      <xdr:rowOff>9525</xdr:rowOff>
    </xdr:to>
    <xdr:sp macro="" textlink="">
      <xdr:nvSpPr>
        <xdr:cNvPr id="9734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134</xdr:row>
      <xdr:rowOff>9525</xdr:rowOff>
    </xdr:from>
    <xdr:to>
      <xdr:col>13</xdr:col>
      <xdr:colOff>1285875</xdr:colOff>
      <xdr:row>134</xdr:row>
      <xdr:rowOff>9525</xdr:rowOff>
    </xdr:to>
    <xdr:sp macro="" textlink="">
      <xdr:nvSpPr>
        <xdr:cNvPr id="9735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134</xdr:row>
      <xdr:rowOff>9525</xdr:rowOff>
    </xdr:from>
    <xdr:to>
      <xdr:col>5</xdr:col>
      <xdr:colOff>285750</xdr:colOff>
      <xdr:row>134</xdr:row>
      <xdr:rowOff>9525</xdr:rowOff>
    </xdr:to>
    <xdr:sp macro="" textlink="">
      <xdr:nvSpPr>
        <xdr:cNvPr id="9736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134</xdr:row>
      <xdr:rowOff>9525</xdr:rowOff>
    </xdr:from>
    <xdr:to>
      <xdr:col>5</xdr:col>
      <xdr:colOff>1285875</xdr:colOff>
      <xdr:row>134</xdr:row>
      <xdr:rowOff>9525</xdr:rowOff>
    </xdr:to>
    <xdr:sp macro="" textlink="">
      <xdr:nvSpPr>
        <xdr:cNvPr id="9737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134</xdr:row>
      <xdr:rowOff>9525</xdr:rowOff>
    </xdr:from>
    <xdr:to>
      <xdr:col>6</xdr:col>
      <xdr:colOff>285750</xdr:colOff>
      <xdr:row>134</xdr:row>
      <xdr:rowOff>9525</xdr:rowOff>
    </xdr:to>
    <xdr:sp macro="" textlink="">
      <xdr:nvSpPr>
        <xdr:cNvPr id="9738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134</xdr:row>
      <xdr:rowOff>9525</xdr:rowOff>
    </xdr:from>
    <xdr:to>
      <xdr:col>5</xdr:col>
      <xdr:colOff>285750</xdr:colOff>
      <xdr:row>134</xdr:row>
      <xdr:rowOff>9525</xdr:rowOff>
    </xdr:to>
    <xdr:sp macro="" textlink="">
      <xdr:nvSpPr>
        <xdr:cNvPr id="9739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134</xdr:row>
      <xdr:rowOff>9525</xdr:rowOff>
    </xdr:from>
    <xdr:to>
      <xdr:col>5</xdr:col>
      <xdr:colOff>1285875</xdr:colOff>
      <xdr:row>134</xdr:row>
      <xdr:rowOff>9525</xdr:rowOff>
    </xdr:to>
    <xdr:sp macro="" textlink="">
      <xdr:nvSpPr>
        <xdr:cNvPr id="9740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134</xdr:row>
      <xdr:rowOff>9525</xdr:rowOff>
    </xdr:from>
    <xdr:to>
      <xdr:col>6</xdr:col>
      <xdr:colOff>285750</xdr:colOff>
      <xdr:row>134</xdr:row>
      <xdr:rowOff>9525</xdr:rowOff>
    </xdr:to>
    <xdr:sp macro="" textlink="">
      <xdr:nvSpPr>
        <xdr:cNvPr id="9741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134</xdr:row>
      <xdr:rowOff>9525</xdr:rowOff>
    </xdr:from>
    <xdr:to>
      <xdr:col>5</xdr:col>
      <xdr:colOff>285750</xdr:colOff>
      <xdr:row>134</xdr:row>
      <xdr:rowOff>9525</xdr:rowOff>
    </xdr:to>
    <xdr:sp macro="" textlink="">
      <xdr:nvSpPr>
        <xdr:cNvPr id="9742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134</xdr:row>
      <xdr:rowOff>9525</xdr:rowOff>
    </xdr:from>
    <xdr:to>
      <xdr:col>5</xdr:col>
      <xdr:colOff>1285875</xdr:colOff>
      <xdr:row>134</xdr:row>
      <xdr:rowOff>9525</xdr:rowOff>
    </xdr:to>
    <xdr:sp macro="" textlink="">
      <xdr:nvSpPr>
        <xdr:cNvPr id="9743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134</xdr:row>
      <xdr:rowOff>9525</xdr:rowOff>
    </xdr:from>
    <xdr:to>
      <xdr:col>6</xdr:col>
      <xdr:colOff>285750</xdr:colOff>
      <xdr:row>134</xdr:row>
      <xdr:rowOff>9525</xdr:rowOff>
    </xdr:to>
    <xdr:sp macro="" textlink="">
      <xdr:nvSpPr>
        <xdr:cNvPr id="9744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134</xdr:row>
      <xdr:rowOff>9525</xdr:rowOff>
    </xdr:from>
    <xdr:to>
      <xdr:col>5</xdr:col>
      <xdr:colOff>285750</xdr:colOff>
      <xdr:row>134</xdr:row>
      <xdr:rowOff>9525</xdr:rowOff>
    </xdr:to>
    <xdr:sp macro="" textlink="">
      <xdr:nvSpPr>
        <xdr:cNvPr id="9745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134</xdr:row>
      <xdr:rowOff>9525</xdr:rowOff>
    </xdr:from>
    <xdr:to>
      <xdr:col>5</xdr:col>
      <xdr:colOff>1285875</xdr:colOff>
      <xdr:row>134</xdr:row>
      <xdr:rowOff>9525</xdr:rowOff>
    </xdr:to>
    <xdr:sp macro="" textlink="">
      <xdr:nvSpPr>
        <xdr:cNvPr id="9746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134</xdr:row>
      <xdr:rowOff>9525</xdr:rowOff>
    </xdr:from>
    <xdr:to>
      <xdr:col>5</xdr:col>
      <xdr:colOff>285750</xdr:colOff>
      <xdr:row>134</xdr:row>
      <xdr:rowOff>9525</xdr:rowOff>
    </xdr:to>
    <xdr:sp macro="" textlink="">
      <xdr:nvSpPr>
        <xdr:cNvPr id="9747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134</xdr:row>
      <xdr:rowOff>9525</xdr:rowOff>
    </xdr:from>
    <xdr:to>
      <xdr:col>5</xdr:col>
      <xdr:colOff>1285875</xdr:colOff>
      <xdr:row>134</xdr:row>
      <xdr:rowOff>9525</xdr:rowOff>
    </xdr:to>
    <xdr:sp macro="" textlink="">
      <xdr:nvSpPr>
        <xdr:cNvPr id="9748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134</xdr:row>
      <xdr:rowOff>9525</xdr:rowOff>
    </xdr:from>
    <xdr:to>
      <xdr:col>5</xdr:col>
      <xdr:colOff>285750</xdr:colOff>
      <xdr:row>134</xdr:row>
      <xdr:rowOff>9525</xdr:rowOff>
    </xdr:to>
    <xdr:sp macro="" textlink="">
      <xdr:nvSpPr>
        <xdr:cNvPr id="9749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134</xdr:row>
      <xdr:rowOff>9525</xdr:rowOff>
    </xdr:from>
    <xdr:to>
      <xdr:col>5</xdr:col>
      <xdr:colOff>1285875</xdr:colOff>
      <xdr:row>134</xdr:row>
      <xdr:rowOff>9525</xdr:rowOff>
    </xdr:to>
    <xdr:sp macro="" textlink="">
      <xdr:nvSpPr>
        <xdr:cNvPr id="9750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134</xdr:row>
      <xdr:rowOff>9525</xdr:rowOff>
    </xdr:from>
    <xdr:to>
      <xdr:col>6</xdr:col>
      <xdr:colOff>285750</xdr:colOff>
      <xdr:row>134</xdr:row>
      <xdr:rowOff>9525</xdr:rowOff>
    </xdr:to>
    <xdr:sp macro="" textlink="">
      <xdr:nvSpPr>
        <xdr:cNvPr id="9751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134</xdr:row>
      <xdr:rowOff>9525</xdr:rowOff>
    </xdr:from>
    <xdr:to>
      <xdr:col>6</xdr:col>
      <xdr:colOff>1285875</xdr:colOff>
      <xdr:row>134</xdr:row>
      <xdr:rowOff>9525</xdr:rowOff>
    </xdr:to>
    <xdr:sp macro="" textlink="">
      <xdr:nvSpPr>
        <xdr:cNvPr id="9752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134</xdr:row>
      <xdr:rowOff>9525</xdr:rowOff>
    </xdr:from>
    <xdr:to>
      <xdr:col>7</xdr:col>
      <xdr:colOff>285750</xdr:colOff>
      <xdr:row>134</xdr:row>
      <xdr:rowOff>9525</xdr:rowOff>
    </xdr:to>
    <xdr:sp macro="" textlink="">
      <xdr:nvSpPr>
        <xdr:cNvPr id="9753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134</xdr:row>
      <xdr:rowOff>9525</xdr:rowOff>
    </xdr:from>
    <xdr:to>
      <xdr:col>6</xdr:col>
      <xdr:colOff>285750</xdr:colOff>
      <xdr:row>134</xdr:row>
      <xdr:rowOff>9525</xdr:rowOff>
    </xdr:to>
    <xdr:sp macro="" textlink="">
      <xdr:nvSpPr>
        <xdr:cNvPr id="9754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134</xdr:row>
      <xdr:rowOff>9525</xdr:rowOff>
    </xdr:from>
    <xdr:to>
      <xdr:col>6</xdr:col>
      <xdr:colOff>1285875</xdr:colOff>
      <xdr:row>134</xdr:row>
      <xdr:rowOff>9525</xdr:rowOff>
    </xdr:to>
    <xdr:sp macro="" textlink="">
      <xdr:nvSpPr>
        <xdr:cNvPr id="9755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134</xdr:row>
      <xdr:rowOff>9525</xdr:rowOff>
    </xdr:from>
    <xdr:to>
      <xdr:col>7</xdr:col>
      <xdr:colOff>285750</xdr:colOff>
      <xdr:row>134</xdr:row>
      <xdr:rowOff>9525</xdr:rowOff>
    </xdr:to>
    <xdr:sp macro="" textlink="">
      <xdr:nvSpPr>
        <xdr:cNvPr id="9756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134</xdr:row>
      <xdr:rowOff>9525</xdr:rowOff>
    </xdr:from>
    <xdr:to>
      <xdr:col>6</xdr:col>
      <xdr:colOff>285750</xdr:colOff>
      <xdr:row>134</xdr:row>
      <xdr:rowOff>9525</xdr:rowOff>
    </xdr:to>
    <xdr:sp macro="" textlink="">
      <xdr:nvSpPr>
        <xdr:cNvPr id="9757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134</xdr:row>
      <xdr:rowOff>9525</xdr:rowOff>
    </xdr:from>
    <xdr:to>
      <xdr:col>6</xdr:col>
      <xdr:colOff>1285875</xdr:colOff>
      <xdr:row>134</xdr:row>
      <xdr:rowOff>9525</xdr:rowOff>
    </xdr:to>
    <xdr:sp macro="" textlink="">
      <xdr:nvSpPr>
        <xdr:cNvPr id="9758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134</xdr:row>
      <xdr:rowOff>9525</xdr:rowOff>
    </xdr:from>
    <xdr:to>
      <xdr:col>7</xdr:col>
      <xdr:colOff>285750</xdr:colOff>
      <xdr:row>134</xdr:row>
      <xdr:rowOff>9525</xdr:rowOff>
    </xdr:to>
    <xdr:sp macro="" textlink="">
      <xdr:nvSpPr>
        <xdr:cNvPr id="9759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134</xdr:row>
      <xdr:rowOff>9525</xdr:rowOff>
    </xdr:from>
    <xdr:to>
      <xdr:col>6</xdr:col>
      <xdr:colOff>285750</xdr:colOff>
      <xdr:row>134</xdr:row>
      <xdr:rowOff>9525</xdr:rowOff>
    </xdr:to>
    <xdr:sp macro="" textlink="">
      <xdr:nvSpPr>
        <xdr:cNvPr id="9760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134</xdr:row>
      <xdr:rowOff>9525</xdr:rowOff>
    </xdr:from>
    <xdr:to>
      <xdr:col>6</xdr:col>
      <xdr:colOff>1285875</xdr:colOff>
      <xdr:row>134</xdr:row>
      <xdr:rowOff>9525</xdr:rowOff>
    </xdr:to>
    <xdr:sp macro="" textlink="">
      <xdr:nvSpPr>
        <xdr:cNvPr id="9761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134</xdr:row>
      <xdr:rowOff>9525</xdr:rowOff>
    </xdr:from>
    <xdr:to>
      <xdr:col>6</xdr:col>
      <xdr:colOff>285750</xdr:colOff>
      <xdr:row>134</xdr:row>
      <xdr:rowOff>9525</xdr:rowOff>
    </xdr:to>
    <xdr:sp macro="" textlink="">
      <xdr:nvSpPr>
        <xdr:cNvPr id="9762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134</xdr:row>
      <xdr:rowOff>9525</xdr:rowOff>
    </xdr:from>
    <xdr:to>
      <xdr:col>6</xdr:col>
      <xdr:colOff>1285875</xdr:colOff>
      <xdr:row>134</xdr:row>
      <xdr:rowOff>9525</xdr:rowOff>
    </xdr:to>
    <xdr:sp macro="" textlink="">
      <xdr:nvSpPr>
        <xdr:cNvPr id="9763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134</xdr:row>
      <xdr:rowOff>9525</xdr:rowOff>
    </xdr:from>
    <xdr:to>
      <xdr:col>6</xdr:col>
      <xdr:colOff>285750</xdr:colOff>
      <xdr:row>134</xdr:row>
      <xdr:rowOff>9525</xdr:rowOff>
    </xdr:to>
    <xdr:sp macro="" textlink="">
      <xdr:nvSpPr>
        <xdr:cNvPr id="9764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134</xdr:row>
      <xdr:rowOff>9525</xdr:rowOff>
    </xdr:from>
    <xdr:to>
      <xdr:col>6</xdr:col>
      <xdr:colOff>1285875</xdr:colOff>
      <xdr:row>134</xdr:row>
      <xdr:rowOff>9525</xdr:rowOff>
    </xdr:to>
    <xdr:sp macro="" textlink="">
      <xdr:nvSpPr>
        <xdr:cNvPr id="9765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134</xdr:row>
      <xdr:rowOff>9525</xdr:rowOff>
    </xdr:from>
    <xdr:to>
      <xdr:col>7</xdr:col>
      <xdr:colOff>285750</xdr:colOff>
      <xdr:row>134</xdr:row>
      <xdr:rowOff>9525</xdr:rowOff>
    </xdr:to>
    <xdr:sp macro="" textlink="">
      <xdr:nvSpPr>
        <xdr:cNvPr id="9766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134</xdr:row>
      <xdr:rowOff>9525</xdr:rowOff>
    </xdr:from>
    <xdr:to>
      <xdr:col>7</xdr:col>
      <xdr:colOff>1285875</xdr:colOff>
      <xdr:row>134</xdr:row>
      <xdr:rowOff>9525</xdr:rowOff>
    </xdr:to>
    <xdr:sp macro="" textlink="">
      <xdr:nvSpPr>
        <xdr:cNvPr id="9767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134</xdr:row>
      <xdr:rowOff>9525</xdr:rowOff>
    </xdr:from>
    <xdr:to>
      <xdr:col>8</xdr:col>
      <xdr:colOff>285750</xdr:colOff>
      <xdr:row>134</xdr:row>
      <xdr:rowOff>9525</xdr:rowOff>
    </xdr:to>
    <xdr:sp macro="" textlink="">
      <xdr:nvSpPr>
        <xdr:cNvPr id="9768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134</xdr:row>
      <xdr:rowOff>9525</xdr:rowOff>
    </xdr:from>
    <xdr:to>
      <xdr:col>7</xdr:col>
      <xdr:colOff>285750</xdr:colOff>
      <xdr:row>134</xdr:row>
      <xdr:rowOff>9525</xdr:rowOff>
    </xdr:to>
    <xdr:sp macro="" textlink="">
      <xdr:nvSpPr>
        <xdr:cNvPr id="9769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134</xdr:row>
      <xdr:rowOff>9525</xdr:rowOff>
    </xdr:from>
    <xdr:to>
      <xdr:col>7</xdr:col>
      <xdr:colOff>1285875</xdr:colOff>
      <xdr:row>134</xdr:row>
      <xdr:rowOff>9525</xdr:rowOff>
    </xdr:to>
    <xdr:sp macro="" textlink="">
      <xdr:nvSpPr>
        <xdr:cNvPr id="9770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134</xdr:row>
      <xdr:rowOff>9525</xdr:rowOff>
    </xdr:from>
    <xdr:to>
      <xdr:col>8</xdr:col>
      <xdr:colOff>285750</xdr:colOff>
      <xdr:row>134</xdr:row>
      <xdr:rowOff>9525</xdr:rowOff>
    </xdr:to>
    <xdr:sp macro="" textlink="">
      <xdr:nvSpPr>
        <xdr:cNvPr id="9771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134</xdr:row>
      <xdr:rowOff>9525</xdr:rowOff>
    </xdr:from>
    <xdr:to>
      <xdr:col>7</xdr:col>
      <xdr:colOff>285750</xdr:colOff>
      <xdr:row>134</xdr:row>
      <xdr:rowOff>9525</xdr:rowOff>
    </xdr:to>
    <xdr:sp macro="" textlink="">
      <xdr:nvSpPr>
        <xdr:cNvPr id="9772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134</xdr:row>
      <xdr:rowOff>9525</xdr:rowOff>
    </xdr:from>
    <xdr:to>
      <xdr:col>7</xdr:col>
      <xdr:colOff>1285875</xdr:colOff>
      <xdr:row>134</xdr:row>
      <xdr:rowOff>9525</xdr:rowOff>
    </xdr:to>
    <xdr:sp macro="" textlink="">
      <xdr:nvSpPr>
        <xdr:cNvPr id="9773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134</xdr:row>
      <xdr:rowOff>9525</xdr:rowOff>
    </xdr:from>
    <xdr:to>
      <xdr:col>8</xdr:col>
      <xdr:colOff>285750</xdr:colOff>
      <xdr:row>134</xdr:row>
      <xdr:rowOff>9525</xdr:rowOff>
    </xdr:to>
    <xdr:sp macro="" textlink="">
      <xdr:nvSpPr>
        <xdr:cNvPr id="9774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134</xdr:row>
      <xdr:rowOff>9525</xdr:rowOff>
    </xdr:from>
    <xdr:to>
      <xdr:col>7</xdr:col>
      <xdr:colOff>285750</xdr:colOff>
      <xdr:row>134</xdr:row>
      <xdr:rowOff>9525</xdr:rowOff>
    </xdr:to>
    <xdr:sp macro="" textlink="">
      <xdr:nvSpPr>
        <xdr:cNvPr id="9775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134</xdr:row>
      <xdr:rowOff>9525</xdr:rowOff>
    </xdr:from>
    <xdr:to>
      <xdr:col>7</xdr:col>
      <xdr:colOff>1285875</xdr:colOff>
      <xdr:row>134</xdr:row>
      <xdr:rowOff>9525</xdr:rowOff>
    </xdr:to>
    <xdr:sp macro="" textlink="">
      <xdr:nvSpPr>
        <xdr:cNvPr id="9776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134</xdr:row>
      <xdr:rowOff>9525</xdr:rowOff>
    </xdr:from>
    <xdr:to>
      <xdr:col>7</xdr:col>
      <xdr:colOff>285750</xdr:colOff>
      <xdr:row>134</xdr:row>
      <xdr:rowOff>9525</xdr:rowOff>
    </xdr:to>
    <xdr:sp macro="" textlink="">
      <xdr:nvSpPr>
        <xdr:cNvPr id="9777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134</xdr:row>
      <xdr:rowOff>9525</xdr:rowOff>
    </xdr:from>
    <xdr:to>
      <xdr:col>7</xdr:col>
      <xdr:colOff>1285875</xdr:colOff>
      <xdr:row>134</xdr:row>
      <xdr:rowOff>9525</xdr:rowOff>
    </xdr:to>
    <xdr:sp macro="" textlink="">
      <xdr:nvSpPr>
        <xdr:cNvPr id="9778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134</xdr:row>
      <xdr:rowOff>9525</xdr:rowOff>
    </xdr:from>
    <xdr:to>
      <xdr:col>7</xdr:col>
      <xdr:colOff>285750</xdr:colOff>
      <xdr:row>134</xdr:row>
      <xdr:rowOff>9525</xdr:rowOff>
    </xdr:to>
    <xdr:sp macro="" textlink="">
      <xdr:nvSpPr>
        <xdr:cNvPr id="9779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134</xdr:row>
      <xdr:rowOff>9525</xdr:rowOff>
    </xdr:from>
    <xdr:to>
      <xdr:col>7</xdr:col>
      <xdr:colOff>1285875</xdr:colOff>
      <xdr:row>134</xdr:row>
      <xdr:rowOff>9525</xdr:rowOff>
    </xdr:to>
    <xdr:sp macro="" textlink="">
      <xdr:nvSpPr>
        <xdr:cNvPr id="9780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134</xdr:row>
      <xdr:rowOff>9525</xdr:rowOff>
    </xdr:from>
    <xdr:to>
      <xdr:col>8</xdr:col>
      <xdr:colOff>285750</xdr:colOff>
      <xdr:row>134</xdr:row>
      <xdr:rowOff>9525</xdr:rowOff>
    </xdr:to>
    <xdr:sp macro="" textlink="">
      <xdr:nvSpPr>
        <xdr:cNvPr id="9781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134</xdr:row>
      <xdr:rowOff>9525</xdr:rowOff>
    </xdr:from>
    <xdr:to>
      <xdr:col>8</xdr:col>
      <xdr:colOff>1285875</xdr:colOff>
      <xdr:row>134</xdr:row>
      <xdr:rowOff>9525</xdr:rowOff>
    </xdr:to>
    <xdr:sp macro="" textlink="">
      <xdr:nvSpPr>
        <xdr:cNvPr id="9782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134</xdr:row>
      <xdr:rowOff>9525</xdr:rowOff>
    </xdr:from>
    <xdr:to>
      <xdr:col>9</xdr:col>
      <xdr:colOff>285750</xdr:colOff>
      <xdr:row>134</xdr:row>
      <xdr:rowOff>9525</xdr:rowOff>
    </xdr:to>
    <xdr:sp macro="" textlink="">
      <xdr:nvSpPr>
        <xdr:cNvPr id="9783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134</xdr:row>
      <xdr:rowOff>9525</xdr:rowOff>
    </xdr:from>
    <xdr:to>
      <xdr:col>8</xdr:col>
      <xdr:colOff>285750</xdr:colOff>
      <xdr:row>134</xdr:row>
      <xdr:rowOff>9525</xdr:rowOff>
    </xdr:to>
    <xdr:sp macro="" textlink="">
      <xdr:nvSpPr>
        <xdr:cNvPr id="9784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134</xdr:row>
      <xdr:rowOff>9525</xdr:rowOff>
    </xdr:from>
    <xdr:to>
      <xdr:col>8</xdr:col>
      <xdr:colOff>1285875</xdr:colOff>
      <xdr:row>134</xdr:row>
      <xdr:rowOff>9525</xdr:rowOff>
    </xdr:to>
    <xdr:sp macro="" textlink="">
      <xdr:nvSpPr>
        <xdr:cNvPr id="9785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134</xdr:row>
      <xdr:rowOff>9525</xdr:rowOff>
    </xdr:from>
    <xdr:to>
      <xdr:col>9</xdr:col>
      <xdr:colOff>285750</xdr:colOff>
      <xdr:row>134</xdr:row>
      <xdr:rowOff>9525</xdr:rowOff>
    </xdr:to>
    <xdr:sp macro="" textlink="">
      <xdr:nvSpPr>
        <xdr:cNvPr id="9786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134</xdr:row>
      <xdr:rowOff>9525</xdr:rowOff>
    </xdr:from>
    <xdr:to>
      <xdr:col>8</xdr:col>
      <xdr:colOff>285750</xdr:colOff>
      <xdr:row>134</xdr:row>
      <xdr:rowOff>9525</xdr:rowOff>
    </xdr:to>
    <xdr:sp macro="" textlink="">
      <xdr:nvSpPr>
        <xdr:cNvPr id="9787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134</xdr:row>
      <xdr:rowOff>9525</xdr:rowOff>
    </xdr:from>
    <xdr:to>
      <xdr:col>8</xdr:col>
      <xdr:colOff>1285875</xdr:colOff>
      <xdr:row>134</xdr:row>
      <xdr:rowOff>9525</xdr:rowOff>
    </xdr:to>
    <xdr:sp macro="" textlink="">
      <xdr:nvSpPr>
        <xdr:cNvPr id="9788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134</xdr:row>
      <xdr:rowOff>9525</xdr:rowOff>
    </xdr:from>
    <xdr:to>
      <xdr:col>9</xdr:col>
      <xdr:colOff>285750</xdr:colOff>
      <xdr:row>134</xdr:row>
      <xdr:rowOff>9525</xdr:rowOff>
    </xdr:to>
    <xdr:sp macro="" textlink="">
      <xdr:nvSpPr>
        <xdr:cNvPr id="9789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134</xdr:row>
      <xdr:rowOff>9525</xdr:rowOff>
    </xdr:from>
    <xdr:to>
      <xdr:col>8</xdr:col>
      <xdr:colOff>285750</xdr:colOff>
      <xdr:row>134</xdr:row>
      <xdr:rowOff>9525</xdr:rowOff>
    </xdr:to>
    <xdr:sp macro="" textlink="">
      <xdr:nvSpPr>
        <xdr:cNvPr id="9790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134</xdr:row>
      <xdr:rowOff>9525</xdr:rowOff>
    </xdr:from>
    <xdr:to>
      <xdr:col>8</xdr:col>
      <xdr:colOff>1285875</xdr:colOff>
      <xdr:row>134</xdr:row>
      <xdr:rowOff>9525</xdr:rowOff>
    </xdr:to>
    <xdr:sp macro="" textlink="">
      <xdr:nvSpPr>
        <xdr:cNvPr id="9791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134</xdr:row>
      <xdr:rowOff>9525</xdr:rowOff>
    </xdr:from>
    <xdr:to>
      <xdr:col>8</xdr:col>
      <xdr:colOff>285750</xdr:colOff>
      <xdr:row>134</xdr:row>
      <xdr:rowOff>9525</xdr:rowOff>
    </xdr:to>
    <xdr:sp macro="" textlink="">
      <xdr:nvSpPr>
        <xdr:cNvPr id="9792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134</xdr:row>
      <xdr:rowOff>9525</xdr:rowOff>
    </xdr:from>
    <xdr:to>
      <xdr:col>8</xdr:col>
      <xdr:colOff>1285875</xdr:colOff>
      <xdr:row>134</xdr:row>
      <xdr:rowOff>9525</xdr:rowOff>
    </xdr:to>
    <xdr:sp macro="" textlink="">
      <xdr:nvSpPr>
        <xdr:cNvPr id="9793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134</xdr:row>
      <xdr:rowOff>9525</xdr:rowOff>
    </xdr:from>
    <xdr:to>
      <xdr:col>8</xdr:col>
      <xdr:colOff>285750</xdr:colOff>
      <xdr:row>134</xdr:row>
      <xdr:rowOff>9525</xdr:rowOff>
    </xdr:to>
    <xdr:sp macro="" textlink="">
      <xdr:nvSpPr>
        <xdr:cNvPr id="9794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134</xdr:row>
      <xdr:rowOff>9525</xdr:rowOff>
    </xdr:from>
    <xdr:to>
      <xdr:col>8</xdr:col>
      <xdr:colOff>1285875</xdr:colOff>
      <xdr:row>134</xdr:row>
      <xdr:rowOff>9525</xdr:rowOff>
    </xdr:to>
    <xdr:sp macro="" textlink="">
      <xdr:nvSpPr>
        <xdr:cNvPr id="9795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134</xdr:row>
      <xdr:rowOff>9525</xdr:rowOff>
    </xdr:from>
    <xdr:to>
      <xdr:col>9</xdr:col>
      <xdr:colOff>285750</xdr:colOff>
      <xdr:row>134</xdr:row>
      <xdr:rowOff>9525</xdr:rowOff>
    </xdr:to>
    <xdr:sp macro="" textlink="">
      <xdr:nvSpPr>
        <xdr:cNvPr id="9796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134</xdr:row>
      <xdr:rowOff>9525</xdr:rowOff>
    </xdr:from>
    <xdr:to>
      <xdr:col>9</xdr:col>
      <xdr:colOff>1285875</xdr:colOff>
      <xdr:row>134</xdr:row>
      <xdr:rowOff>9525</xdr:rowOff>
    </xdr:to>
    <xdr:sp macro="" textlink="">
      <xdr:nvSpPr>
        <xdr:cNvPr id="9797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134</xdr:row>
      <xdr:rowOff>9525</xdr:rowOff>
    </xdr:from>
    <xdr:to>
      <xdr:col>10</xdr:col>
      <xdr:colOff>285750</xdr:colOff>
      <xdr:row>134</xdr:row>
      <xdr:rowOff>9525</xdr:rowOff>
    </xdr:to>
    <xdr:sp macro="" textlink="">
      <xdr:nvSpPr>
        <xdr:cNvPr id="9798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134</xdr:row>
      <xdr:rowOff>9525</xdr:rowOff>
    </xdr:from>
    <xdr:to>
      <xdr:col>9</xdr:col>
      <xdr:colOff>285750</xdr:colOff>
      <xdr:row>134</xdr:row>
      <xdr:rowOff>9525</xdr:rowOff>
    </xdr:to>
    <xdr:sp macro="" textlink="">
      <xdr:nvSpPr>
        <xdr:cNvPr id="9799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134</xdr:row>
      <xdr:rowOff>9525</xdr:rowOff>
    </xdr:from>
    <xdr:to>
      <xdr:col>9</xdr:col>
      <xdr:colOff>1285875</xdr:colOff>
      <xdr:row>134</xdr:row>
      <xdr:rowOff>9525</xdr:rowOff>
    </xdr:to>
    <xdr:sp macro="" textlink="">
      <xdr:nvSpPr>
        <xdr:cNvPr id="9800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134</xdr:row>
      <xdr:rowOff>9525</xdr:rowOff>
    </xdr:from>
    <xdr:to>
      <xdr:col>10</xdr:col>
      <xdr:colOff>285750</xdr:colOff>
      <xdr:row>134</xdr:row>
      <xdr:rowOff>9525</xdr:rowOff>
    </xdr:to>
    <xdr:sp macro="" textlink="">
      <xdr:nvSpPr>
        <xdr:cNvPr id="9801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134</xdr:row>
      <xdr:rowOff>9525</xdr:rowOff>
    </xdr:from>
    <xdr:to>
      <xdr:col>9</xdr:col>
      <xdr:colOff>285750</xdr:colOff>
      <xdr:row>134</xdr:row>
      <xdr:rowOff>9525</xdr:rowOff>
    </xdr:to>
    <xdr:sp macro="" textlink="">
      <xdr:nvSpPr>
        <xdr:cNvPr id="9802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134</xdr:row>
      <xdr:rowOff>9525</xdr:rowOff>
    </xdr:from>
    <xdr:to>
      <xdr:col>9</xdr:col>
      <xdr:colOff>1285875</xdr:colOff>
      <xdr:row>134</xdr:row>
      <xdr:rowOff>9525</xdr:rowOff>
    </xdr:to>
    <xdr:sp macro="" textlink="">
      <xdr:nvSpPr>
        <xdr:cNvPr id="9803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134</xdr:row>
      <xdr:rowOff>9525</xdr:rowOff>
    </xdr:from>
    <xdr:to>
      <xdr:col>10</xdr:col>
      <xdr:colOff>285750</xdr:colOff>
      <xdr:row>134</xdr:row>
      <xdr:rowOff>9525</xdr:rowOff>
    </xdr:to>
    <xdr:sp macro="" textlink="">
      <xdr:nvSpPr>
        <xdr:cNvPr id="9804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134</xdr:row>
      <xdr:rowOff>9525</xdr:rowOff>
    </xdr:from>
    <xdr:to>
      <xdr:col>9</xdr:col>
      <xdr:colOff>285750</xdr:colOff>
      <xdr:row>134</xdr:row>
      <xdr:rowOff>9525</xdr:rowOff>
    </xdr:to>
    <xdr:sp macro="" textlink="">
      <xdr:nvSpPr>
        <xdr:cNvPr id="9805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134</xdr:row>
      <xdr:rowOff>9525</xdr:rowOff>
    </xdr:from>
    <xdr:to>
      <xdr:col>9</xdr:col>
      <xdr:colOff>1285875</xdr:colOff>
      <xdr:row>134</xdr:row>
      <xdr:rowOff>9525</xdr:rowOff>
    </xdr:to>
    <xdr:sp macro="" textlink="">
      <xdr:nvSpPr>
        <xdr:cNvPr id="9806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134</xdr:row>
      <xdr:rowOff>9525</xdr:rowOff>
    </xdr:from>
    <xdr:to>
      <xdr:col>9</xdr:col>
      <xdr:colOff>285750</xdr:colOff>
      <xdr:row>134</xdr:row>
      <xdr:rowOff>9525</xdr:rowOff>
    </xdr:to>
    <xdr:sp macro="" textlink="">
      <xdr:nvSpPr>
        <xdr:cNvPr id="9807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134</xdr:row>
      <xdr:rowOff>9525</xdr:rowOff>
    </xdr:from>
    <xdr:to>
      <xdr:col>9</xdr:col>
      <xdr:colOff>1285875</xdr:colOff>
      <xdr:row>134</xdr:row>
      <xdr:rowOff>9525</xdr:rowOff>
    </xdr:to>
    <xdr:sp macro="" textlink="">
      <xdr:nvSpPr>
        <xdr:cNvPr id="9808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134</xdr:row>
      <xdr:rowOff>9525</xdr:rowOff>
    </xdr:from>
    <xdr:to>
      <xdr:col>9</xdr:col>
      <xdr:colOff>285750</xdr:colOff>
      <xdr:row>134</xdr:row>
      <xdr:rowOff>9525</xdr:rowOff>
    </xdr:to>
    <xdr:sp macro="" textlink="">
      <xdr:nvSpPr>
        <xdr:cNvPr id="9809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134</xdr:row>
      <xdr:rowOff>9525</xdr:rowOff>
    </xdr:from>
    <xdr:to>
      <xdr:col>9</xdr:col>
      <xdr:colOff>1285875</xdr:colOff>
      <xdr:row>134</xdr:row>
      <xdr:rowOff>9525</xdr:rowOff>
    </xdr:to>
    <xdr:sp macro="" textlink="">
      <xdr:nvSpPr>
        <xdr:cNvPr id="9810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134</xdr:row>
      <xdr:rowOff>9525</xdr:rowOff>
    </xdr:from>
    <xdr:to>
      <xdr:col>10</xdr:col>
      <xdr:colOff>285750</xdr:colOff>
      <xdr:row>134</xdr:row>
      <xdr:rowOff>9525</xdr:rowOff>
    </xdr:to>
    <xdr:sp macro="" textlink="">
      <xdr:nvSpPr>
        <xdr:cNvPr id="9811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134</xdr:row>
      <xdr:rowOff>9525</xdr:rowOff>
    </xdr:from>
    <xdr:to>
      <xdr:col>10</xdr:col>
      <xdr:colOff>1285875</xdr:colOff>
      <xdr:row>134</xdr:row>
      <xdr:rowOff>9525</xdr:rowOff>
    </xdr:to>
    <xdr:sp macro="" textlink="">
      <xdr:nvSpPr>
        <xdr:cNvPr id="9812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134</xdr:row>
      <xdr:rowOff>9525</xdr:rowOff>
    </xdr:from>
    <xdr:to>
      <xdr:col>11</xdr:col>
      <xdr:colOff>285750</xdr:colOff>
      <xdr:row>134</xdr:row>
      <xdr:rowOff>9525</xdr:rowOff>
    </xdr:to>
    <xdr:sp macro="" textlink="">
      <xdr:nvSpPr>
        <xdr:cNvPr id="9813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134</xdr:row>
      <xdr:rowOff>9525</xdr:rowOff>
    </xdr:from>
    <xdr:to>
      <xdr:col>10</xdr:col>
      <xdr:colOff>285750</xdr:colOff>
      <xdr:row>134</xdr:row>
      <xdr:rowOff>9525</xdr:rowOff>
    </xdr:to>
    <xdr:sp macro="" textlink="">
      <xdr:nvSpPr>
        <xdr:cNvPr id="9814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134</xdr:row>
      <xdr:rowOff>9525</xdr:rowOff>
    </xdr:from>
    <xdr:to>
      <xdr:col>10</xdr:col>
      <xdr:colOff>1285875</xdr:colOff>
      <xdr:row>134</xdr:row>
      <xdr:rowOff>9525</xdr:rowOff>
    </xdr:to>
    <xdr:sp macro="" textlink="">
      <xdr:nvSpPr>
        <xdr:cNvPr id="9815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134</xdr:row>
      <xdr:rowOff>9525</xdr:rowOff>
    </xdr:from>
    <xdr:to>
      <xdr:col>11</xdr:col>
      <xdr:colOff>285750</xdr:colOff>
      <xdr:row>134</xdr:row>
      <xdr:rowOff>9525</xdr:rowOff>
    </xdr:to>
    <xdr:sp macro="" textlink="">
      <xdr:nvSpPr>
        <xdr:cNvPr id="9816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134</xdr:row>
      <xdr:rowOff>9525</xdr:rowOff>
    </xdr:from>
    <xdr:to>
      <xdr:col>10</xdr:col>
      <xdr:colOff>285750</xdr:colOff>
      <xdr:row>134</xdr:row>
      <xdr:rowOff>9525</xdr:rowOff>
    </xdr:to>
    <xdr:sp macro="" textlink="">
      <xdr:nvSpPr>
        <xdr:cNvPr id="9817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134</xdr:row>
      <xdr:rowOff>9525</xdr:rowOff>
    </xdr:from>
    <xdr:to>
      <xdr:col>10</xdr:col>
      <xdr:colOff>1285875</xdr:colOff>
      <xdr:row>134</xdr:row>
      <xdr:rowOff>9525</xdr:rowOff>
    </xdr:to>
    <xdr:sp macro="" textlink="">
      <xdr:nvSpPr>
        <xdr:cNvPr id="9818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134</xdr:row>
      <xdr:rowOff>9525</xdr:rowOff>
    </xdr:from>
    <xdr:to>
      <xdr:col>11</xdr:col>
      <xdr:colOff>285750</xdr:colOff>
      <xdr:row>134</xdr:row>
      <xdr:rowOff>9525</xdr:rowOff>
    </xdr:to>
    <xdr:sp macro="" textlink="">
      <xdr:nvSpPr>
        <xdr:cNvPr id="9819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134</xdr:row>
      <xdr:rowOff>9525</xdr:rowOff>
    </xdr:from>
    <xdr:to>
      <xdr:col>10</xdr:col>
      <xdr:colOff>285750</xdr:colOff>
      <xdr:row>134</xdr:row>
      <xdr:rowOff>9525</xdr:rowOff>
    </xdr:to>
    <xdr:sp macro="" textlink="">
      <xdr:nvSpPr>
        <xdr:cNvPr id="9820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134</xdr:row>
      <xdr:rowOff>9525</xdr:rowOff>
    </xdr:from>
    <xdr:to>
      <xdr:col>10</xdr:col>
      <xdr:colOff>1285875</xdr:colOff>
      <xdr:row>134</xdr:row>
      <xdr:rowOff>9525</xdr:rowOff>
    </xdr:to>
    <xdr:sp macro="" textlink="">
      <xdr:nvSpPr>
        <xdr:cNvPr id="9821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134</xdr:row>
      <xdr:rowOff>9525</xdr:rowOff>
    </xdr:from>
    <xdr:to>
      <xdr:col>10</xdr:col>
      <xdr:colOff>285750</xdr:colOff>
      <xdr:row>134</xdr:row>
      <xdr:rowOff>9525</xdr:rowOff>
    </xdr:to>
    <xdr:sp macro="" textlink="">
      <xdr:nvSpPr>
        <xdr:cNvPr id="9822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134</xdr:row>
      <xdr:rowOff>9525</xdr:rowOff>
    </xdr:from>
    <xdr:to>
      <xdr:col>10</xdr:col>
      <xdr:colOff>1285875</xdr:colOff>
      <xdr:row>134</xdr:row>
      <xdr:rowOff>9525</xdr:rowOff>
    </xdr:to>
    <xdr:sp macro="" textlink="">
      <xdr:nvSpPr>
        <xdr:cNvPr id="9823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134</xdr:row>
      <xdr:rowOff>9525</xdr:rowOff>
    </xdr:from>
    <xdr:to>
      <xdr:col>10</xdr:col>
      <xdr:colOff>285750</xdr:colOff>
      <xdr:row>134</xdr:row>
      <xdr:rowOff>9525</xdr:rowOff>
    </xdr:to>
    <xdr:sp macro="" textlink="">
      <xdr:nvSpPr>
        <xdr:cNvPr id="9824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134</xdr:row>
      <xdr:rowOff>9525</xdr:rowOff>
    </xdr:from>
    <xdr:to>
      <xdr:col>10</xdr:col>
      <xdr:colOff>1285875</xdr:colOff>
      <xdr:row>134</xdr:row>
      <xdr:rowOff>9525</xdr:rowOff>
    </xdr:to>
    <xdr:sp macro="" textlink="">
      <xdr:nvSpPr>
        <xdr:cNvPr id="9825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134</xdr:row>
      <xdr:rowOff>9525</xdr:rowOff>
    </xdr:from>
    <xdr:to>
      <xdr:col>11</xdr:col>
      <xdr:colOff>285750</xdr:colOff>
      <xdr:row>134</xdr:row>
      <xdr:rowOff>9525</xdr:rowOff>
    </xdr:to>
    <xdr:sp macro="" textlink="">
      <xdr:nvSpPr>
        <xdr:cNvPr id="9826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134</xdr:row>
      <xdr:rowOff>9525</xdr:rowOff>
    </xdr:from>
    <xdr:to>
      <xdr:col>11</xdr:col>
      <xdr:colOff>1285875</xdr:colOff>
      <xdr:row>134</xdr:row>
      <xdr:rowOff>9525</xdr:rowOff>
    </xdr:to>
    <xdr:sp macro="" textlink="">
      <xdr:nvSpPr>
        <xdr:cNvPr id="9827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134</xdr:row>
      <xdr:rowOff>9525</xdr:rowOff>
    </xdr:from>
    <xdr:to>
      <xdr:col>12</xdr:col>
      <xdr:colOff>285750</xdr:colOff>
      <xdr:row>134</xdr:row>
      <xdr:rowOff>9525</xdr:rowOff>
    </xdr:to>
    <xdr:sp macro="" textlink="">
      <xdr:nvSpPr>
        <xdr:cNvPr id="9828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134</xdr:row>
      <xdr:rowOff>9525</xdr:rowOff>
    </xdr:from>
    <xdr:to>
      <xdr:col>11</xdr:col>
      <xdr:colOff>285750</xdr:colOff>
      <xdr:row>134</xdr:row>
      <xdr:rowOff>9525</xdr:rowOff>
    </xdr:to>
    <xdr:sp macro="" textlink="">
      <xdr:nvSpPr>
        <xdr:cNvPr id="9829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134</xdr:row>
      <xdr:rowOff>9525</xdr:rowOff>
    </xdr:from>
    <xdr:to>
      <xdr:col>11</xdr:col>
      <xdr:colOff>1285875</xdr:colOff>
      <xdr:row>134</xdr:row>
      <xdr:rowOff>9525</xdr:rowOff>
    </xdr:to>
    <xdr:sp macro="" textlink="">
      <xdr:nvSpPr>
        <xdr:cNvPr id="9830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134</xdr:row>
      <xdr:rowOff>9525</xdr:rowOff>
    </xdr:from>
    <xdr:to>
      <xdr:col>12</xdr:col>
      <xdr:colOff>285750</xdr:colOff>
      <xdr:row>134</xdr:row>
      <xdr:rowOff>9525</xdr:rowOff>
    </xdr:to>
    <xdr:sp macro="" textlink="">
      <xdr:nvSpPr>
        <xdr:cNvPr id="9831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134</xdr:row>
      <xdr:rowOff>9525</xdr:rowOff>
    </xdr:from>
    <xdr:to>
      <xdr:col>11</xdr:col>
      <xdr:colOff>285750</xdr:colOff>
      <xdr:row>134</xdr:row>
      <xdr:rowOff>9525</xdr:rowOff>
    </xdr:to>
    <xdr:sp macro="" textlink="">
      <xdr:nvSpPr>
        <xdr:cNvPr id="9832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134</xdr:row>
      <xdr:rowOff>9525</xdr:rowOff>
    </xdr:from>
    <xdr:to>
      <xdr:col>11</xdr:col>
      <xdr:colOff>1285875</xdr:colOff>
      <xdr:row>134</xdr:row>
      <xdr:rowOff>9525</xdr:rowOff>
    </xdr:to>
    <xdr:sp macro="" textlink="">
      <xdr:nvSpPr>
        <xdr:cNvPr id="9833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134</xdr:row>
      <xdr:rowOff>9525</xdr:rowOff>
    </xdr:from>
    <xdr:to>
      <xdr:col>12</xdr:col>
      <xdr:colOff>285750</xdr:colOff>
      <xdr:row>134</xdr:row>
      <xdr:rowOff>9525</xdr:rowOff>
    </xdr:to>
    <xdr:sp macro="" textlink="">
      <xdr:nvSpPr>
        <xdr:cNvPr id="9834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134</xdr:row>
      <xdr:rowOff>9525</xdr:rowOff>
    </xdr:from>
    <xdr:to>
      <xdr:col>11</xdr:col>
      <xdr:colOff>285750</xdr:colOff>
      <xdr:row>134</xdr:row>
      <xdr:rowOff>9525</xdr:rowOff>
    </xdr:to>
    <xdr:sp macro="" textlink="">
      <xdr:nvSpPr>
        <xdr:cNvPr id="9835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134</xdr:row>
      <xdr:rowOff>9525</xdr:rowOff>
    </xdr:from>
    <xdr:to>
      <xdr:col>11</xdr:col>
      <xdr:colOff>1285875</xdr:colOff>
      <xdr:row>134</xdr:row>
      <xdr:rowOff>9525</xdr:rowOff>
    </xdr:to>
    <xdr:sp macro="" textlink="">
      <xdr:nvSpPr>
        <xdr:cNvPr id="9836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134</xdr:row>
      <xdr:rowOff>9525</xdr:rowOff>
    </xdr:from>
    <xdr:to>
      <xdr:col>11</xdr:col>
      <xdr:colOff>285750</xdr:colOff>
      <xdr:row>134</xdr:row>
      <xdr:rowOff>9525</xdr:rowOff>
    </xdr:to>
    <xdr:sp macro="" textlink="">
      <xdr:nvSpPr>
        <xdr:cNvPr id="9837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134</xdr:row>
      <xdr:rowOff>9525</xdr:rowOff>
    </xdr:from>
    <xdr:to>
      <xdr:col>11</xdr:col>
      <xdr:colOff>1285875</xdr:colOff>
      <xdr:row>134</xdr:row>
      <xdr:rowOff>9525</xdr:rowOff>
    </xdr:to>
    <xdr:sp macro="" textlink="">
      <xdr:nvSpPr>
        <xdr:cNvPr id="9838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134</xdr:row>
      <xdr:rowOff>9525</xdr:rowOff>
    </xdr:from>
    <xdr:to>
      <xdr:col>11</xdr:col>
      <xdr:colOff>285750</xdr:colOff>
      <xdr:row>134</xdr:row>
      <xdr:rowOff>9525</xdr:rowOff>
    </xdr:to>
    <xdr:sp macro="" textlink="">
      <xdr:nvSpPr>
        <xdr:cNvPr id="9839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134</xdr:row>
      <xdr:rowOff>9525</xdr:rowOff>
    </xdr:from>
    <xdr:to>
      <xdr:col>11</xdr:col>
      <xdr:colOff>1285875</xdr:colOff>
      <xdr:row>134</xdr:row>
      <xdr:rowOff>9525</xdr:rowOff>
    </xdr:to>
    <xdr:sp macro="" textlink="">
      <xdr:nvSpPr>
        <xdr:cNvPr id="9840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134</xdr:row>
      <xdr:rowOff>9525</xdr:rowOff>
    </xdr:from>
    <xdr:to>
      <xdr:col>12</xdr:col>
      <xdr:colOff>285750</xdr:colOff>
      <xdr:row>134</xdr:row>
      <xdr:rowOff>9525</xdr:rowOff>
    </xdr:to>
    <xdr:sp macro="" textlink="">
      <xdr:nvSpPr>
        <xdr:cNvPr id="9841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134</xdr:row>
      <xdr:rowOff>9525</xdr:rowOff>
    </xdr:from>
    <xdr:to>
      <xdr:col>12</xdr:col>
      <xdr:colOff>1285875</xdr:colOff>
      <xdr:row>134</xdr:row>
      <xdr:rowOff>9525</xdr:rowOff>
    </xdr:to>
    <xdr:sp macro="" textlink="">
      <xdr:nvSpPr>
        <xdr:cNvPr id="9842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134</xdr:row>
      <xdr:rowOff>9525</xdr:rowOff>
    </xdr:from>
    <xdr:to>
      <xdr:col>13</xdr:col>
      <xdr:colOff>285750</xdr:colOff>
      <xdr:row>134</xdr:row>
      <xdr:rowOff>9525</xdr:rowOff>
    </xdr:to>
    <xdr:sp macro="" textlink="">
      <xdr:nvSpPr>
        <xdr:cNvPr id="9843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134</xdr:row>
      <xdr:rowOff>9525</xdr:rowOff>
    </xdr:from>
    <xdr:to>
      <xdr:col>12</xdr:col>
      <xdr:colOff>285750</xdr:colOff>
      <xdr:row>134</xdr:row>
      <xdr:rowOff>9525</xdr:rowOff>
    </xdr:to>
    <xdr:sp macro="" textlink="">
      <xdr:nvSpPr>
        <xdr:cNvPr id="9844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134</xdr:row>
      <xdr:rowOff>9525</xdr:rowOff>
    </xdr:from>
    <xdr:to>
      <xdr:col>12</xdr:col>
      <xdr:colOff>1285875</xdr:colOff>
      <xdr:row>134</xdr:row>
      <xdr:rowOff>9525</xdr:rowOff>
    </xdr:to>
    <xdr:sp macro="" textlink="">
      <xdr:nvSpPr>
        <xdr:cNvPr id="9845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134</xdr:row>
      <xdr:rowOff>9525</xdr:rowOff>
    </xdr:from>
    <xdr:to>
      <xdr:col>13</xdr:col>
      <xdr:colOff>285750</xdr:colOff>
      <xdr:row>134</xdr:row>
      <xdr:rowOff>9525</xdr:rowOff>
    </xdr:to>
    <xdr:sp macro="" textlink="">
      <xdr:nvSpPr>
        <xdr:cNvPr id="9846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134</xdr:row>
      <xdr:rowOff>9525</xdr:rowOff>
    </xdr:from>
    <xdr:to>
      <xdr:col>12</xdr:col>
      <xdr:colOff>285750</xdr:colOff>
      <xdr:row>134</xdr:row>
      <xdr:rowOff>9525</xdr:rowOff>
    </xdr:to>
    <xdr:sp macro="" textlink="">
      <xdr:nvSpPr>
        <xdr:cNvPr id="9847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134</xdr:row>
      <xdr:rowOff>9525</xdr:rowOff>
    </xdr:from>
    <xdr:to>
      <xdr:col>12</xdr:col>
      <xdr:colOff>1285875</xdr:colOff>
      <xdr:row>134</xdr:row>
      <xdr:rowOff>9525</xdr:rowOff>
    </xdr:to>
    <xdr:sp macro="" textlink="">
      <xdr:nvSpPr>
        <xdr:cNvPr id="9848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134</xdr:row>
      <xdr:rowOff>9525</xdr:rowOff>
    </xdr:from>
    <xdr:to>
      <xdr:col>13</xdr:col>
      <xdr:colOff>285750</xdr:colOff>
      <xdr:row>134</xdr:row>
      <xdr:rowOff>9525</xdr:rowOff>
    </xdr:to>
    <xdr:sp macro="" textlink="">
      <xdr:nvSpPr>
        <xdr:cNvPr id="9849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134</xdr:row>
      <xdr:rowOff>9525</xdr:rowOff>
    </xdr:from>
    <xdr:to>
      <xdr:col>12</xdr:col>
      <xdr:colOff>285750</xdr:colOff>
      <xdr:row>134</xdr:row>
      <xdr:rowOff>9525</xdr:rowOff>
    </xdr:to>
    <xdr:sp macro="" textlink="">
      <xdr:nvSpPr>
        <xdr:cNvPr id="9850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134</xdr:row>
      <xdr:rowOff>9525</xdr:rowOff>
    </xdr:from>
    <xdr:to>
      <xdr:col>12</xdr:col>
      <xdr:colOff>1285875</xdr:colOff>
      <xdr:row>134</xdr:row>
      <xdr:rowOff>9525</xdr:rowOff>
    </xdr:to>
    <xdr:sp macro="" textlink="">
      <xdr:nvSpPr>
        <xdr:cNvPr id="9851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134</xdr:row>
      <xdr:rowOff>9525</xdr:rowOff>
    </xdr:from>
    <xdr:to>
      <xdr:col>12</xdr:col>
      <xdr:colOff>285750</xdr:colOff>
      <xdr:row>134</xdr:row>
      <xdr:rowOff>9525</xdr:rowOff>
    </xdr:to>
    <xdr:sp macro="" textlink="">
      <xdr:nvSpPr>
        <xdr:cNvPr id="9852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134</xdr:row>
      <xdr:rowOff>9525</xdr:rowOff>
    </xdr:from>
    <xdr:to>
      <xdr:col>12</xdr:col>
      <xdr:colOff>1285875</xdr:colOff>
      <xdr:row>134</xdr:row>
      <xdr:rowOff>9525</xdr:rowOff>
    </xdr:to>
    <xdr:sp macro="" textlink="">
      <xdr:nvSpPr>
        <xdr:cNvPr id="9853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134</xdr:row>
      <xdr:rowOff>9525</xdr:rowOff>
    </xdr:from>
    <xdr:to>
      <xdr:col>12</xdr:col>
      <xdr:colOff>285750</xdr:colOff>
      <xdr:row>134</xdr:row>
      <xdr:rowOff>9525</xdr:rowOff>
    </xdr:to>
    <xdr:sp macro="" textlink="">
      <xdr:nvSpPr>
        <xdr:cNvPr id="9854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134</xdr:row>
      <xdr:rowOff>9525</xdr:rowOff>
    </xdr:from>
    <xdr:to>
      <xdr:col>12</xdr:col>
      <xdr:colOff>1285875</xdr:colOff>
      <xdr:row>134</xdr:row>
      <xdr:rowOff>9525</xdr:rowOff>
    </xdr:to>
    <xdr:sp macro="" textlink="">
      <xdr:nvSpPr>
        <xdr:cNvPr id="9855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134</xdr:row>
      <xdr:rowOff>9525</xdr:rowOff>
    </xdr:from>
    <xdr:to>
      <xdr:col>13</xdr:col>
      <xdr:colOff>285750</xdr:colOff>
      <xdr:row>134</xdr:row>
      <xdr:rowOff>9525</xdr:rowOff>
    </xdr:to>
    <xdr:sp macro="" textlink="">
      <xdr:nvSpPr>
        <xdr:cNvPr id="9856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134</xdr:row>
      <xdr:rowOff>9525</xdr:rowOff>
    </xdr:from>
    <xdr:to>
      <xdr:col>13</xdr:col>
      <xdr:colOff>1285875</xdr:colOff>
      <xdr:row>134</xdr:row>
      <xdr:rowOff>9525</xdr:rowOff>
    </xdr:to>
    <xdr:sp macro="" textlink="">
      <xdr:nvSpPr>
        <xdr:cNvPr id="9857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2124075</xdr:colOff>
      <xdr:row>134</xdr:row>
      <xdr:rowOff>9525</xdr:rowOff>
    </xdr:from>
    <xdr:to>
      <xdr:col>14</xdr:col>
      <xdr:colOff>285750</xdr:colOff>
      <xdr:row>134</xdr:row>
      <xdr:rowOff>9525</xdr:rowOff>
    </xdr:to>
    <xdr:sp macro="" textlink="">
      <xdr:nvSpPr>
        <xdr:cNvPr id="9858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134</xdr:row>
      <xdr:rowOff>9525</xdr:rowOff>
    </xdr:from>
    <xdr:to>
      <xdr:col>13</xdr:col>
      <xdr:colOff>285750</xdr:colOff>
      <xdr:row>134</xdr:row>
      <xdr:rowOff>9525</xdr:rowOff>
    </xdr:to>
    <xdr:sp macro="" textlink="">
      <xdr:nvSpPr>
        <xdr:cNvPr id="9859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134</xdr:row>
      <xdr:rowOff>9525</xdr:rowOff>
    </xdr:from>
    <xdr:to>
      <xdr:col>13</xdr:col>
      <xdr:colOff>1285875</xdr:colOff>
      <xdr:row>134</xdr:row>
      <xdr:rowOff>9525</xdr:rowOff>
    </xdr:to>
    <xdr:sp macro="" textlink="">
      <xdr:nvSpPr>
        <xdr:cNvPr id="9860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2124075</xdr:colOff>
      <xdr:row>134</xdr:row>
      <xdr:rowOff>9525</xdr:rowOff>
    </xdr:from>
    <xdr:to>
      <xdr:col>14</xdr:col>
      <xdr:colOff>285750</xdr:colOff>
      <xdr:row>134</xdr:row>
      <xdr:rowOff>9525</xdr:rowOff>
    </xdr:to>
    <xdr:sp macro="" textlink="">
      <xdr:nvSpPr>
        <xdr:cNvPr id="9861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134</xdr:row>
      <xdr:rowOff>9525</xdr:rowOff>
    </xdr:from>
    <xdr:to>
      <xdr:col>13</xdr:col>
      <xdr:colOff>285750</xdr:colOff>
      <xdr:row>134</xdr:row>
      <xdr:rowOff>9525</xdr:rowOff>
    </xdr:to>
    <xdr:sp macro="" textlink="">
      <xdr:nvSpPr>
        <xdr:cNvPr id="9862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134</xdr:row>
      <xdr:rowOff>9525</xdr:rowOff>
    </xdr:from>
    <xdr:to>
      <xdr:col>13</xdr:col>
      <xdr:colOff>1285875</xdr:colOff>
      <xdr:row>134</xdr:row>
      <xdr:rowOff>9525</xdr:rowOff>
    </xdr:to>
    <xdr:sp macro="" textlink="">
      <xdr:nvSpPr>
        <xdr:cNvPr id="9863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2124075</xdr:colOff>
      <xdr:row>134</xdr:row>
      <xdr:rowOff>9525</xdr:rowOff>
    </xdr:from>
    <xdr:to>
      <xdr:col>14</xdr:col>
      <xdr:colOff>285750</xdr:colOff>
      <xdr:row>134</xdr:row>
      <xdr:rowOff>9525</xdr:rowOff>
    </xdr:to>
    <xdr:sp macro="" textlink="">
      <xdr:nvSpPr>
        <xdr:cNvPr id="9864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134</xdr:row>
      <xdr:rowOff>9525</xdr:rowOff>
    </xdr:from>
    <xdr:to>
      <xdr:col>13</xdr:col>
      <xdr:colOff>285750</xdr:colOff>
      <xdr:row>134</xdr:row>
      <xdr:rowOff>9525</xdr:rowOff>
    </xdr:to>
    <xdr:sp macro="" textlink="">
      <xdr:nvSpPr>
        <xdr:cNvPr id="9865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134</xdr:row>
      <xdr:rowOff>9525</xdr:rowOff>
    </xdr:from>
    <xdr:to>
      <xdr:col>13</xdr:col>
      <xdr:colOff>1285875</xdr:colOff>
      <xdr:row>134</xdr:row>
      <xdr:rowOff>9525</xdr:rowOff>
    </xdr:to>
    <xdr:sp macro="" textlink="">
      <xdr:nvSpPr>
        <xdr:cNvPr id="9866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134</xdr:row>
      <xdr:rowOff>9525</xdr:rowOff>
    </xdr:from>
    <xdr:to>
      <xdr:col>13</xdr:col>
      <xdr:colOff>285750</xdr:colOff>
      <xdr:row>134</xdr:row>
      <xdr:rowOff>9525</xdr:rowOff>
    </xdr:to>
    <xdr:sp macro="" textlink="">
      <xdr:nvSpPr>
        <xdr:cNvPr id="9867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134</xdr:row>
      <xdr:rowOff>9525</xdr:rowOff>
    </xdr:from>
    <xdr:to>
      <xdr:col>13</xdr:col>
      <xdr:colOff>1285875</xdr:colOff>
      <xdr:row>134</xdr:row>
      <xdr:rowOff>9525</xdr:rowOff>
    </xdr:to>
    <xdr:sp macro="" textlink="">
      <xdr:nvSpPr>
        <xdr:cNvPr id="9868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134</xdr:row>
      <xdr:rowOff>9525</xdr:rowOff>
    </xdr:from>
    <xdr:to>
      <xdr:col>13</xdr:col>
      <xdr:colOff>285750</xdr:colOff>
      <xdr:row>134</xdr:row>
      <xdr:rowOff>9525</xdr:rowOff>
    </xdr:to>
    <xdr:sp macro="" textlink="">
      <xdr:nvSpPr>
        <xdr:cNvPr id="9869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134</xdr:row>
      <xdr:rowOff>9525</xdr:rowOff>
    </xdr:from>
    <xdr:to>
      <xdr:col>13</xdr:col>
      <xdr:colOff>1285875</xdr:colOff>
      <xdr:row>134</xdr:row>
      <xdr:rowOff>9525</xdr:rowOff>
    </xdr:to>
    <xdr:sp macro="" textlink="">
      <xdr:nvSpPr>
        <xdr:cNvPr id="9870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537"/>
  <sheetViews>
    <sheetView zoomScale="50" zoomScaleNormal="50" zoomScaleSheetLayoutView="70" workbookViewId="0">
      <pane xSplit="2" ySplit="2" topLeftCell="C52" activePane="bottomRight" state="frozen"/>
      <selection pane="topRight" activeCell="C1" sqref="C1"/>
      <selection pane="bottomLeft" activeCell="A3" sqref="A3"/>
      <selection pane="bottomRight" activeCell="F52" sqref="F52"/>
    </sheetView>
  </sheetViews>
  <sheetFormatPr defaultColWidth="10.42578125" defaultRowHeight="15.75" customHeight="1" x14ac:dyDescent="0.25"/>
  <cols>
    <col min="1" max="1" width="10.42578125" customWidth="1"/>
    <col min="2" max="2" width="64.42578125" customWidth="1"/>
    <col min="3" max="3" width="36.42578125" customWidth="1"/>
    <col min="4" max="4" width="26.140625" customWidth="1"/>
    <col min="5" max="5" width="19.42578125" style="25" customWidth="1"/>
    <col min="6" max="6" width="26.42578125" style="214" customWidth="1"/>
    <col min="7" max="7" width="26.42578125" style="25" customWidth="1"/>
    <col min="8" max="14" width="24" customWidth="1"/>
    <col min="15" max="15" width="24.7109375" style="174" customWidth="1"/>
  </cols>
  <sheetData>
    <row r="1" spans="1:15" ht="24" customHeight="1" x14ac:dyDescent="0.25">
      <c r="A1" s="322" t="s">
        <v>0</v>
      </c>
      <c r="B1" s="322" t="s">
        <v>1</v>
      </c>
      <c r="C1" s="322" t="s">
        <v>2</v>
      </c>
      <c r="D1" s="1"/>
      <c r="E1" s="24"/>
      <c r="F1" s="201"/>
      <c r="G1" s="24"/>
      <c r="H1" s="1"/>
      <c r="I1" s="177"/>
      <c r="J1" s="177"/>
      <c r="K1" s="177"/>
      <c r="L1" s="177"/>
      <c r="M1" s="177"/>
      <c r="N1" s="177"/>
    </row>
    <row r="2" spans="1:15" ht="57.2" customHeight="1" x14ac:dyDescent="0.25">
      <c r="A2" s="322"/>
      <c r="B2" s="322"/>
      <c r="C2" s="322"/>
      <c r="D2" s="111">
        <v>2020</v>
      </c>
      <c r="E2" s="111">
        <v>2021</v>
      </c>
      <c r="F2" s="201">
        <v>2022</v>
      </c>
      <c r="G2" s="111">
        <v>2023</v>
      </c>
      <c r="H2" s="178">
        <v>2024</v>
      </c>
      <c r="I2" s="181">
        <v>2025</v>
      </c>
      <c r="J2" s="181">
        <v>2026</v>
      </c>
      <c r="K2" s="181">
        <v>2027</v>
      </c>
      <c r="L2" s="181">
        <v>2028</v>
      </c>
      <c r="M2" s="181">
        <v>2029</v>
      </c>
      <c r="N2" s="181">
        <v>2030</v>
      </c>
      <c r="O2" s="179" t="s">
        <v>3</v>
      </c>
    </row>
    <row r="3" spans="1:15" s="2" customFormat="1" ht="43.7" customHeight="1" x14ac:dyDescent="0.35">
      <c r="A3" s="323"/>
      <c r="B3" s="324" t="s">
        <v>4</v>
      </c>
      <c r="C3" s="19" t="s">
        <v>5</v>
      </c>
      <c r="D3" s="112">
        <f>D4+D5+D6+D9+D7+D8</f>
        <v>3061012.06</v>
      </c>
      <c r="E3" s="112">
        <f t="shared" ref="E3:H3" si="0">E4+E5+E6+E9+E7+E8</f>
        <v>3745349.4888199996</v>
      </c>
      <c r="F3" s="202">
        <f t="shared" si="0"/>
        <v>3690812.09</v>
      </c>
      <c r="G3" s="112">
        <f t="shared" si="0"/>
        <v>2000071.63</v>
      </c>
      <c r="H3" s="134">
        <f t="shared" si="0"/>
        <v>2238179.33</v>
      </c>
      <c r="I3" s="134">
        <f t="shared" ref="I3:N3" si="1">I4+I5+I6+I9+I7+I8</f>
        <v>2674003.2599999998</v>
      </c>
      <c r="J3" s="134">
        <f t="shared" si="1"/>
        <v>2674003.2599999998</v>
      </c>
      <c r="K3" s="134">
        <f t="shared" si="1"/>
        <v>2674003.2599999998</v>
      </c>
      <c r="L3" s="134">
        <f t="shared" si="1"/>
        <v>2674003.2599999998</v>
      </c>
      <c r="M3" s="134">
        <f t="shared" si="1"/>
        <v>2674003.2599999998</v>
      </c>
      <c r="N3" s="134">
        <f t="shared" si="1"/>
        <v>2674003.2599999998</v>
      </c>
      <c r="O3" s="180">
        <f>D3+E3+F3+G3+H3+I3+J3+K3+L3+M3+N3</f>
        <v>30779444.158819988</v>
      </c>
    </row>
    <row r="4" spans="1:15" s="2" customFormat="1" ht="43.7" customHeight="1" x14ac:dyDescent="0.35">
      <c r="A4" s="323"/>
      <c r="B4" s="324"/>
      <c r="C4" s="19" t="s">
        <v>10</v>
      </c>
      <c r="D4" s="112">
        <f>D11</f>
        <v>33692</v>
      </c>
      <c r="E4" s="112">
        <f t="shared" ref="E4:H4" si="2">E11</f>
        <v>0</v>
      </c>
      <c r="F4" s="202">
        <f t="shared" si="2"/>
        <v>262785</v>
      </c>
      <c r="G4" s="112">
        <f t="shared" si="2"/>
        <v>514872.5</v>
      </c>
      <c r="H4" s="134">
        <f t="shared" si="2"/>
        <v>273671.5</v>
      </c>
      <c r="I4" s="134">
        <f t="shared" ref="I4:N4" si="3">I11</f>
        <v>0</v>
      </c>
      <c r="J4" s="134">
        <f t="shared" si="3"/>
        <v>0</v>
      </c>
      <c r="K4" s="134">
        <f t="shared" si="3"/>
        <v>0</v>
      </c>
      <c r="L4" s="134">
        <f t="shared" si="3"/>
        <v>0</v>
      </c>
      <c r="M4" s="134">
        <f t="shared" si="3"/>
        <v>0</v>
      </c>
      <c r="N4" s="134">
        <f t="shared" si="3"/>
        <v>0</v>
      </c>
      <c r="O4" s="180">
        <f t="shared" ref="O4:O66" si="4">D4+E4+F4+G4+H4+I4+J4+K4+L4+M4+N4</f>
        <v>1085021</v>
      </c>
    </row>
    <row r="5" spans="1:15" s="2" customFormat="1" ht="43.7" customHeight="1" x14ac:dyDescent="0.35">
      <c r="A5" s="323"/>
      <c r="B5" s="324"/>
      <c r="C5" s="19" t="s">
        <v>6</v>
      </c>
      <c r="D5" s="112">
        <f>D12+D38+D53+D63</f>
        <v>1888631.9000000001</v>
      </c>
      <c r="E5" s="112">
        <f t="shared" ref="E5:H5" si="5">E12+E38+E53+E63</f>
        <v>2612728.7999999998</v>
      </c>
      <c r="F5" s="202">
        <f>F12+F38+F53+F63</f>
        <v>2246106.5</v>
      </c>
      <c r="G5" s="112">
        <f t="shared" si="5"/>
        <v>310973.09999999998</v>
      </c>
      <c r="H5" s="134">
        <f t="shared" si="5"/>
        <v>792746.79</v>
      </c>
      <c r="I5" s="134">
        <f t="shared" ref="I5:N5" si="6">I12+I38+I53+I63</f>
        <v>1505034.5</v>
      </c>
      <c r="J5" s="134">
        <f t="shared" si="6"/>
        <v>1505034.5</v>
      </c>
      <c r="K5" s="134">
        <f t="shared" si="6"/>
        <v>1505034.5</v>
      </c>
      <c r="L5" s="134">
        <f t="shared" si="6"/>
        <v>1505034.5</v>
      </c>
      <c r="M5" s="134">
        <f t="shared" si="6"/>
        <v>1505034.5</v>
      </c>
      <c r="N5" s="134">
        <f t="shared" si="6"/>
        <v>1505034.5</v>
      </c>
      <c r="O5" s="180">
        <f t="shared" si="4"/>
        <v>16881394.09</v>
      </c>
    </row>
    <row r="6" spans="1:15" s="2" customFormat="1" ht="24" customHeight="1" x14ac:dyDescent="0.35">
      <c r="A6" s="323"/>
      <c r="B6" s="324"/>
      <c r="C6" s="19" t="s">
        <v>7</v>
      </c>
      <c r="D6" s="112">
        <f>D13+D54</f>
        <v>28074.78</v>
      </c>
      <c r="E6" s="112">
        <f t="shared" ref="E6:H6" si="7">E13+E54</f>
        <v>6078.9800000000005</v>
      </c>
      <c r="F6" s="202">
        <f t="shared" si="7"/>
        <v>13024.83</v>
      </c>
      <c r="G6" s="112">
        <f t="shared" si="7"/>
        <v>5257.27</v>
      </c>
      <c r="H6" s="134">
        <f t="shared" si="7"/>
        <v>2792.28</v>
      </c>
      <c r="I6" s="134">
        <f t="shared" ref="I6:N6" si="8">I13+I54</f>
        <v>0</v>
      </c>
      <c r="J6" s="134">
        <f t="shared" si="8"/>
        <v>0</v>
      </c>
      <c r="K6" s="134">
        <f t="shared" si="8"/>
        <v>0</v>
      </c>
      <c r="L6" s="134">
        <f t="shared" si="8"/>
        <v>0</v>
      </c>
      <c r="M6" s="134">
        <f t="shared" si="8"/>
        <v>0</v>
      </c>
      <c r="N6" s="134">
        <f t="shared" si="8"/>
        <v>0</v>
      </c>
      <c r="O6" s="180">
        <f t="shared" si="4"/>
        <v>55228.14</v>
      </c>
    </row>
    <row r="7" spans="1:15" s="2" customFormat="1" ht="24" customHeight="1" x14ac:dyDescent="0.35">
      <c r="A7" s="323"/>
      <c r="B7" s="324"/>
      <c r="C7" s="19" t="s">
        <v>105</v>
      </c>
      <c r="D7" s="112">
        <f>D55</f>
        <v>0</v>
      </c>
      <c r="E7" s="112">
        <f t="shared" ref="E7:H7" si="9">E55</f>
        <v>0</v>
      </c>
      <c r="F7" s="202">
        <f t="shared" si="9"/>
        <v>0</v>
      </c>
      <c r="G7" s="112">
        <f t="shared" si="9"/>
        <v>0</v>
      </c>
      <c r="H7" s="134">
        <f t="shared" si="9"/>
        <v>0</v>
      </c>
      <c r="I7" s="134">
        <f t="shared" ref="I7:N7" si="10">I55</f>
        <v>0</v>
      </c>
      <c r="J7" s="134">
        <f t="shared" si="10"/>
        <v>0</v>
      </c>
      <c r="K7" s="134">
        <f t="shared" si="10"/>
        <v>0</v>
      </c>
      <c r="L7" s="134">
        <f t="shared" si="10"/>
        <v>0</v>
      </c>
      <c r="M7" s="134">
        <f t="shared" si="10"/>
        <v>0</v>
      </c>
      <c r="N7" s="134">
        <f t="shared" si="10"/>
        <v>0</v>
      </c>
      <c r="O7" s="180">
        <f t="shared" si="4"/>
        <v>0</v>
      </c>
    </row>
    <row r="8" spans="1:15" s="2" customFormat="1" ht="93.75" customHeight="1" x14ac:dyDescent="0.35">
      <c r="A8" s="323"/>
      <c r="B8" s="324"/>
      <c r="C8" s="110" t="s">
        <v>108</v>
      </c>
      <c r="D8" s="112">
        <f>D14</f>
        <v>3524.8</v>
      </c>
      <c r="E8" s="112">
        <f>E14</f>
        <v>3524.8</v>
      </c>
      <c r="F8" s="202"/>
      <c r="G8" s="112"/>
      <c r="H8" s="134"/>
      <c r="I8" s="134"/>
      <c r="J8" s="134"/>
      <c r="K8" s="134"/>
      <c r="L8" s="134"/>
      <c r="M8" s="134"/>
      <c r="N8" s="134"/>
      <c r="O8" s="180">
        <f t="shared" si="4"/>
        <v>7049.6</v>
      </c>
    </row>
    <row r="9" spans="1:15" s="2" customFormat="1" ht="43.7" customHeight="1" x14ac:dyDescent="0.35">
      <c r="A9" s="323"/>
      <c r="B9" s="324"/>
      <c r="C9" s="19" t="s">
        <v>8</v>
      </c>
      <c r="D9" s="112">
        <f>D15+D39+D56</f>
        <v>1107088.58</v>
      </c>
      <c r="E9" s="112">
        <f t="shared" ref="E9:H9" si="11">E15+E39+E56</f>
        <v>1123016.90882</v>
      </c>
      <c r="F9" s="202">
        <f t="shared" si="11"/>
        <v>1168895.76</v>
      </c>
      <c r="G9" s="112">
        <f t="shared" si="11"/>
        <v>1168968.76</v>
      </c>
      <c r="H9" s="134">
        <f t="shared" si="11"/>
        <v>1168968.76</v>
      </c>
      <c r="I9" s="134">
        <f t="shared" ref="I9:N9" si="12">I15+I39+I56</f>
        <v>1168968.76</v>
      </c>
      <c r="J9" s="134">
        <f t="shared" si="12"/>
        <v>1168968.76</v>
      </c>
      <c r="K9" s="134">
        <f t="shared" si="12"/>
        <v>1168968.76</v>
      </c>
      <c r="L9" s="134">
        <f t="shared" si="12"/>
        <v>1168968.76</v>
      </c>
      <c r="M9" s="134">
        <f t="shared" si="12"/>
        <v>1168968.76</v>
      </c>
      <c r="N9" s="134">
        <f t="shared" si="12"/>
        <v>1168968.76</v>
      </c>
      <c r="O9" s="180">
        <f t="shared" si="4"/>
        <v>12750751.328819999</v>
      </c>
    </row>
    <row r="10" spans="1:15" s="2" customFormat="1" ht="24" customHeight="1" x14ac:dyDescent="0.35">
      <c r="A10" s="325">
        <v>1</v>
      </c>
      <c r="B10" s="326" t="s">
        <v>9</v>
      </c>
      <c r="C10" s="19" t="s">
        <v>5</v>
      </c>
      <c r="D10" s="112">
        <f>D11+D12+D13+D15+D14</f>
        <v>2399039.2699999996</v>
      </c>
      <c r="E10" s="112">
        <f t="shared" ref="E10:H10" si="13">E11+E12+E13+E15+E14</f>
        <v>2802075.7088199998</v>
      </c>
      <c r="F10" s="202">
        <f t="shared" si="13"/>
        <v>3310052.79</v>
      </c>
      <c r="G10" s="112">
        <f t="shared" si="13"/>
        <v>1671635.63</v>
      </c>
      <c r="H10" s="134">
        <f t="shared" si="13"/>
        <v>1910528.33</v>
      </c>
      <c r="I10" s="134">
        <f t="shared" ref="I10:N10" si="14">I11+I12+I13+I15+I14</f>
        <v>2346352.2599999998</v>
      </c>
      <c r="J10" s="134">
        <f t="shared" si="14"/>
        <v>2346352.2599999998</v>
      </c>
      <c r="K10" s="134">
        <f t="shared" si="14"/>
        <v>2346352.2599999998</v>
      </c>
      <c r="L10" s="134">
        <f t="shared" si="14"/>
        <v>2346352.2599999998</v>
      </c>
      <c r="M10" s="134">
        <f t="shared" si="14"/>
        <v>2346352.2599999998</v>
      </c>
      <c r="N10" s="134">
        <f t="shared" si="14"/>
        <v>2346352.2599999998</v>
      </c>
      <c r="O10" s="180">
        <f t="shared" si="4"/>
        <v>26171445.288819991</v>
      </c>
    </row>
    <row r="11" spans="1:15" s="2" customFormat="1" ht="24" customHeight="1" x14ac:dyDescent="0.35">
      <c r="A11" s="325"/>
      <c r="B11" s="326"/>
      <c r="C11" s="20" t="s">
        <v>10</v>
      </c>
      <c r="D11" s="112">
        <f>D33+D26</f>
        <v>33692</v>
      </c>
      <c r="E11" s="112">
        <f t="shared" ref="E11:H11" si="15">E33+E26</f>
        <v>0</v>
      </c>
      <c r="F11" s="202">
        <f t="shared" si="15"/>
        <v>262785</v>
      </c>
      <c r="G11" s="112">
        <f t="shared" si="15"/>
        <v>514872.5</v>
      </c>
      <c r="H11" s="134">
        <f t="shared" si="15"/>
        <v>273671.5</v>
      </c>
      <c r="I11" s="134">
        <f t="shared" ref="I11:N11" si="16">I33+I26</f>
        <v>0</v>
      </c>
      <c r="J11" s="134">
        <f t="shared" si="16"/>
        <v>0</v>
      </c>
      <c r="K11" s="134">
        <f t="shared" si="16"/>
        <v>0</v>
      </c>
      <c r="L11" s="134">
        <f t="shared" si="16"/>
        <v>0</v>
      </c>
      <c r="M11" s="134">
        <f t="shared" si="16"/>
        <v>0</v>
      </c>
      <c r="N11" s="134">
        <f t="shared" si="16"/>
        <v>0</v>
      </c>
      <c r="O11" s="180">
        <f t="shared" si="4"/>
        <v>1085021</v>
      </c>
    </row>
    <row r="12" spans="1:15" s="2" customFormat="1" ht="43.7" customHeight="1" x14ac:dyDescent="0.35">
      <c r="A12" s="325"/>
      <c r="B12" s="326"/>
      <c r="C12" s="19" t="s">
        <v>6</v>
      </c>
      <c r="D12" s="112">
        <f>D16+D17+D18+D19+D22+D27+D30+D34+D20</f>
        <v>1474422.8</v>
      </c>
      <c r="E12" s="112">
        <f t="shared" ref="E12:H12" si="17">E16+E17+E18+E19+E22+E27+E30+E34+E20</f>
        <v>1869718.7</v>
      </c>
      <c r="F12" s="202">
        <f t="shared" si="17"/>
        <v>2065247.8</v>
      </c>
      <c r="G12" s="112">
        <f t="shared" si="17"/>
        <v>182387.09999999998</v>
      </c>
      <c r="H12" s="134">
        <f t="shared" si="17"/>
        <v>664945.79</v>
      </c>
      <c r="I12" s="134">
        <f t="shared" ref="I12:N12" si="18">I16+I17+I18+I19+I22+I27+I30+I34+I20</f>
        <v>1377233.5</v>
      </c>
      <c r="J12" s="134">
        <f t="shared" si="18"/>
        <v>1377233.5</v>
      </c>
      <c r="K12" s="134">
        <f t="shared" si="18"/>
        <v>1377233.5</v>
      </c>
      <c r="L12" s="134">
        <f t="shared" si="18"/>
        <v>1377233.5</v>
      </c>
      <c r="M12" s="134">
        <f t="shared" si="18"/>
        <v>1377233.5</v>
      </c>
      <c r="N12" s="134">
        <f t="shared" si="18"/>
        <v>1377233.5</v>
      </c>
      <c r="O12" s="180">
        <f t="shared" si="4"/>
        <v>14520123.189999999</v>
      </c>
    </row>
    <row r="13" spans="1:15" s="2" customFormat="1" ht="43.7" customHeight="1" x14ac:dyDescent="0.35">
      <c r="A13" s="325"/>
      <c r="B13" s="326"/>
      <c r="C13" s="21" t="s">
        <v>7</v>
      </c>
      <c r="D13" s="113">
        <f t="shared" ref="D13:N13" si="19">D35+D28+D31</f>
        <v>27996.39</v>
      </c>
      <c r="E13" s="113">
        <f t="shared" si="19"/>
        <v>6067.3</v>
      </c>
      <c r="F13" s="203">
        <f t="shared" si="19"/>
        <v>12901.23</v>
      </c>
      <c r="G13" s="113">
        <f t="shared" si="19"/>
        <v>5257.27</v>
      </c>
      <c r="H13" s="135">
        <f t="shared" si="19"/>
        <v>2792.28</v>
      </c>
      <c r="I13" s="135">
        <f t="shared" si="19"/>
        <v>0</v>
      </c>
      <c r="J13" s="135">
        <f t="shared" si="19"/>
        <v>0</v>
      </c>
      <c r="K13" s="135">
        <f t="shared" si="19"/>
        <v>0</v>
      </c>
      <c r="L13" s="135">
        <f t="shared" si="19"/>
        <v>0</v>
      </c>
      <c r="M13" s="135">
        <f t="shared" si="19"/>
        <v>0</v>
      </c>
      <c r="N13" s="135">
        <f t="shared" si="19"/>
        <v>0</v>
      </c>
      <c r="O13" s="180">
        <f t="shared" si="4"/>
        <v>55014.47</v>
      </c>
    </row>
    <row r="14" spans="1:15" s="2" customFormat="1" ht="79.900000000000006" customHeight="1" x14ac:dyDescent="0.35">
      <c r="A14" s="22"/>
      <c r="B14" s="23"/>
      <c r="C14" s="19" t="s">
        <v>108</v>
      </c>
      <c r="D14" s="113">
        <f>D23</f>
        <v>3524.8</v>
      </c>
      <c r="E14" s="113">
        <f>E23</f>
        <v>3524.8</v>
      </c>
      <c r="F14" s="203">
        <f t="shared" ref="F14:H14" si="20">F23</f>
        <v>0</v>
      </c>
      <c r="G14" s="113">
        <f t="shared" si="20"/>
        <v>0</v>
      </c>
      <c r="H14" s="135">
        <f t="shared" si="20"/>
        <v>0</v>
      </c>
      <c r="I14" s="135">
        <f t="shared" ref="I14:N14" si="21">I23</f>
        <v>0</v>
      </c>
      <c r="J14" s="135">
        <f t="shared" si="21"/>
        <v>0</v>
      </c>
      <c r="K14" s="135">
        <f t="shared" si="21"/>
        <v>0</v>
      </c>
      <c r="L14" s="135">
        <f t="shared" si="21"/>
        <v>0</v>
      </c>
      <c r="M14" s="135">
        <f t="shared" si="21"/>
        <v>0</v>
      </c>
      <c r="N14" s="135">
        <f t="shared" si="21"/>
        <v>0</v>
      </c>
      <c r="O14" s="180">
        <f t="shared" si="4"/>
        <v>7049.6</v>
      </c>
    </row>
    <row r="15" spans="1:15" s="2" customFormat="1" ht="43.7" customHeight="1" x14ac:dyDescent="0.35">
      <c r="A15" s="22"/>
      <c r="B15" s="23"/>
      <c r="C15" s="21" t="s">
        <v>96</v>
      </c>
      <c r="D15" s="113">
        <f>D36+D24</f>
        <v>859403.28</v>
      </c>
      <c r="E15" s="113">
        <f>E36+E24</f>
        <v>922764.90882000001</v>
      </c>
      <c r="F15" s="203">
        <f t="shared" ref="F15:H15" si="22">F36+F24</f>
        <v>969118.76</v>
      </c>
      <c r="G15" s="113">
        <f t="shared" si="22"/>
        <v>969118.76</v>
      </c>
      <c r="H15" s="135">
        <f t="shared" si="22"/>
        <v>969118.76</v>
      </c>
      <c r="I15" s="135">
        <f t="shared" ref="I15:N15" si="23">I36+I24</f>
        <v>969118.76</v>
      </c>
      <c r="J15" s="135">
        <f t="shared" si="23"/>
        <v>969118.76</v>
      </c>
      <c r="K15" s="135">
        <f t="shared" si="23"/>
        <v>969118.76</v>
      </c>
      <c r="L15" s="135">
        <f t="shared" si="23"/>
        <v>969118.76</v>
      </c>
      <c r="M15" s="135">
        <f t="shared" si="23"/>
        <v>969118.76</v>
      </c>
      <c r="N15" s="135">
        <f t="shared" si="23"/>
        <v>969118.76</v>
      </c>
      <c r="O15" s="180">
        <f t="shared" si="4"/>
        <v>10504237.028819999</v>
      </c>
    </row>
    <row r="16" spans="1:15" s="144" customFormat="1" ht="105" customHeight="1" x14ac:dyDescent="0.35">
      <c r="A16" s="133" t="s">
        <v>11</v>
      </c>
      <c r="B16" s="131" t="s">
        <v>13</v>
      </c>
      <c r="C16" s="129" t="s">
        <v>6</v>
      </c>
      <c r="D16" s="130">
        <f>65179.7+600</f>
        <v>65779.7</v>
      </c>
      <c r="E16" s="130">
        <v>76057.100000000006</v>
      </c>
      <c r="F16" s="202">
        <v>83348.100000000006</v>
      </c>
      <c r="G16" s="130">
        <v>82501.3</v>
      </c>
      <c r="H16" s="136">
        <v>82548.5</v>
      </c>
      <c r="I16" s="136">
        <v>82548.5</v>
      </c>
      <c r="J16" s="136">
        <v>82548.5</v>
      </c>
      <c r="K16" s="136">
        <v>82548.5</v>
      </c>
      <c r="L16" s="136">
        <v>82548.5</v>
      </c>
      <c r="M16" s="136">
        <v>82548.5</v>
      </c>
      <c r="N16" s="136">
        <v>82548.5</v>
      </c>
      <c r="O16" s="180">
        <f t="shared" si="4"/>
        <v>885525.7</v>
      </c>
    </row>
    <row r="17" spans="1:15" s="121" customFormat="1" ht="170.1" customHeight="1" x14ac:dyDescent="0.35">
      <c r="A17" s="133" t="s">
        <v>12</v>
      </c>
      <c r="B17" s="131" t="s">
        <v>76</v>
      </c>
      <c r="C17" s="129" t="s">
        <v>6</v>
      </c>
      <c r="D17" s="130">
        <v>29023.4</v>
      </c>
      <c r="E17" s="130">
        <v>32905</v>
      </c>
      <c r="F17" s="202">
        <v>36452.699999999997</v>
      </c>
      <c r="G17" s="130">
        <v>34850.699999999997</v>
      </c>
      <c r="H17" s="136">
        <v>34850.699999999997</v>
      </c>
      <c r="I17" s="136">
        <v>34850.699999999997</v>
      </c>
      <c r="J17" s="136">
        <v>34850.699999999997</v>
      </c>
      <c r="K17" s="136">
        <v>34850.699999999997</v>
      </c>
      <c r="L17" s="136">
        <v>34850.699999999997</v>
      </c>
      <c r="M17" s="136">
        <v>34850.699999999997</v>
      </c>
      <c r="N17" s="136">
        <v>34850.699999999997</v>
      </c>
      <c r="O17" s="180">
        <f t="shared" si="4"/>
        <v>377186.70000000007</v>
      </c>
    </row>
    <row r="18" spans="1:15" s="121" customFormat="1" ht="170.1" customHeight="1" x14ac:dyDescent="0.35">
      <c r="A18" s="145"/>
      <c r="B18" s="146" t="s">
        <v>107</v>
      </c>
      <c r="C18" s="129" t="s">
        <v>6</v>
      </c>
      <c r="D18" s="147">
        <v>100</v>
      </c>
      <c r="E18" s="147">
        <v>100</v>
      </c>
      <c r="F18" s="204">
        <v>100</v>
      </c>
      <c r="G18" s="147">
        <v>100</v>
      </c>
      <c r="H18" s="148">
        <v>100</v>
      </c>
      <c r="I18" s="148">
        <v>100</v>
      </c>
      <c r="J18" s="148">
        <v>100</v>
      </c>
      <c r="K18" s="148">
        <v>100</v>
      </c>
      <c r="L18" s="148">
        <v>100</v>
      </c>
      <c r="M18" s="148">
        <v>100</v>
      </c>
      <c r="N18" s="148">
        <v>100</v>
      </c>
      <c r="O18" s="180">
        <f t="shared" si="4"/>
        <v>1100</v>
      </c>
    </row>
    <row r="19" spans="1:15" s="121" customFormat="1" ht="241.7" customHeight="1" x14ac:dyDescent="0.35">
      <c r="A19" s="145" t="s">
        <v>14</v>
      </c>
      <c r="B19" s="149" t="s">
        <v>77</v>
      </c>
      <c r="C19" s="129" t="s">
        <v>6</v>
      </c>
      <c r="D19" s="147">
        <f>1056609.6+157681</f>
        <v>1214290.6000000001</v>
      </c>
      <c r="E19" s="147">
        <f>1295707.4+75909-6</f>
        <v>1371610.4</v>
      </c>
      <c r="F19" s="204">
        <f>1453296.8+156413.8</f>
        <v>1609710.6</v>
      </c>
      <c r="G19" s="147">
        <v>0</v>
      </c>
      <c r="H19" s="148">
        <v>484947.89</v>
      </c>
      <c r="I19" s="148">
        <v>1200000</v>
      </c>
      <c r="J19" s="148">
        <v>1200000</v>
      </c>
      <c r="K19" s="148">
        <v>1200000</v>
      </c>
      <c r="L19" s="148">
        <v>1200000</v>
      </c>
      <c r="M19" s="148">
        <v>1200000</v>
      </c>
      <c r="N19" s="148">
        <v>1200000</v>
      </c>
      <c r="O19" s="180">
        <f t="shared" si="4"/>
        <v>11880559.489999998</v>
      </c>
    </row>
    <row r="20" spans="1:15" s="144" customFormat="1" ht="241.7" customHeight="1" x14ac:dyDescent="0.35">
      <c r="A20" s="145"/>
      <c r="B20" s="149" t="s">
        <v>126</v>
      </c>
      <c r="C20" s="129" t="s">
        <v>6</v>
      </c>
      <c r="D20" s="147"/>
      <c r="E20" s="147">
        <f>30000+133229.2</f>
        <v>163229.20000000001</v>
      </c>
      <c r="F20" s="204"/>
      <c r="G20" s="147"/>
      <c r="H20" s="148"/>
      <c r="I20" s="148"/>
      <c r="J20" s="148"/>
      <c r="K20" s="148"/>
      <c r="L20" s="148"/>
      <c r="M20" s="148"/>
      <c r="N20" s="148"/>
      <c r="O20" s="180">
        <f t="shared" si="4"/>
        <v>163229.20000000001</v>
      </c>
    </row>
    <row r="21" spans="1:15" s="121" customFormat="1" ht="150" customHeight="1" x14ac:dyDescent="0.35">
      <c r="A21" s="127" t="s">
        <v>15</v>
      </c>
      <c r="B21" s="128" t="s">
        <v>78</v>
      </c>
      <c r="C21" s="129" t="s">
        <v>5</v>
      </c>
      <c r="D21" s="130">
        <f>D22+D24+D23</f>
        <v>907117.9800000001</v>
      </c>
      <c r="E21" s="130">
        <f t="shared" ref="E21:H21" si="24">E22+E24+E23</f>
        <v>923417.33000000007</v>
      </c>
      <c r="F21" s="202">
        <f t="shared" si="24"/>
        <v>1032052.76</v>
      </c>
      <c r="G21" s="130">
        <f t="shared" si="24"/>
        <v>1028853.06</v>
      </c>
      <c r="H21" s="136">
        <f t="shared" si="24"/>
        <v>1028853.06</v>
      </c>
      <c r="I21" s="136">
        <f t="shared" ref="I21:N21" si="25">I22+I24+I23</f>
        <v>1028853.06</v>
      </c>
      <c r="J21" s="136">
        <f t="shared" si="25"/>
        <v>1028853.06</v>
      </c>
      <c r="K21" s="136">
        <f t="shared" si="25"/>
        <v>1028853.06</v>
      </c>
      <c r="L21" s="136">
        <f t="shared" si="25"/>
        <v>1028853.06</v>
      </c>
      <c r="M21" s="136">
        <f t="shared" si="25"/>
        <v>1028853.06</v>
      </c>
      <c r="N21" s="136">
        <f t="shared" si="25"/>
        <v>1028853.06</v>
      </c>
      <c r="O21" s="180">
        <f t="shared" si="4"/>
        <v>11093412.550000003</v>
      </c>
    </row>
    <row r="22" spans="1:15" s="144" customFormat="1" ht="150" customHeight="1" x14ac:dyDescent="0.35">
      <c r="A22" s="151"/>
      <c r="B22" s="152"/>
      <c r="C22" s="129" t="s">
        <v>6</v>
      </c>
      <c r="D22" s="130">
        <v>57189.9</v>
      </c>
      <c r="E22" s="130">
        <v>59564.3</v>
      </c>
      <c r="F22" s="202">
        <v>62934</v>
      </c>
      <c r="G22" s="130">
        <v>59734.3</v>
      </c>
      <c r="H22" s="136">
        <v>59734.3</v>
      </c>
      <c r="I22" s="182">
        <v>59734.3</v>
      </c>
      <c r="J22" s="182">
        <v>59734.3</v>
      </c>
      <c r="K22" s="182">
        <v>59734.3</v>
      </c>
      <c r="L22" s="182">
        <v>59734.3</v>
      </c>
      <c r="M22" s="182">
        <v>59734.3</v>
      </c>
      <c r="N22" s="182">
        <v>59734.3</v>
      </c>
      <c r="O22" s="180">
        <f t="shared" si="4"/>
        <v>657562.60000000009</v>
      </c>
    </row>
    <row r="23" spans="1:15" s="144" customFormat="1" ht="171.75" customHeight="1" x14ac:dyDescent="0.35">
      <c r="A23" s="151"/>
      <c r="B23" s="152"/>
      <c r="C23" s="129" t="s">
        <v>108</v>
      </c>
      <c r="D23" s="130">
        <v>3524.8</v>
      </c>
      <c r="E23" s="130">
        <v>3524.8</v>
      </c>
      <c r="F23" s="202">
        <v>0</v>
      </c>
      <c r="G23" s="130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80">
        <f t="shared" si="4"/>
        <v>7049.6</v>
      </c>
    </row>
    <row r="24" spans="1:15" s="144" customFormat="1" ht="150" customHeight="1" x14ac:dyDescent="0.35">
      <c r="A24" s="151"/>
      <c r="B24" s="152"/>
      <c r="C24" s="129" t="s">
        <v>96</v>
      </c>
      <c r="D24" s="130">
        <v>846403.28</v>
      </c>
      <c r="E24" s="130">
        <v>860328.23</v>
      </c>
      <c r="F24" s="202">
        <v>969118.76</v>
      </c>
      <c r="G24" s="183">
        <v>969118.76</v>
      </c>
      <c r="H24" s="183">
        <v>969118.76</v>
      </c>
      <c r="I24" s="183">
        <v>969118.76</v>
      </c>
      <c r="J24" s="183">
        <v>969118.76</v>
      </c>
      <c r="K24" s="183">
        <v>969118.76</v>
      </c>
      <c r="L24" s="183">
        <v>969118.76</v>
      </c>
      <c r="M24" s="183">
        <v>969118.76</v>
      </c>
      <c r="N24" s="183">
        <v>969118.76</v>
      </c>
      <c r="O24" s="180">
        <f t="shared" si="4"/>
        <v>10428800.35</v>
      </c>
    </row>
    <row r="25" spans="1:15" s="144" customFormat="1" ht="43.7" customHeight="1" x14ac:dyDescent="0.35">
      <c r="A25" s="329" t="s">
        <v>16</v>
      </c>
      <c r="B25" s="330" t="s">
        <v>79</v>
      </c>
      <c r="C25" s="129" t="s">
        <v>5</v>
      </c>
      <c r="D25" s="130">
        <f t="shared" ref="D25:N25" si="26">SUM(D26:D28)</f>
        <v>41735.9</v>
      </c>
      <c r="E25" s="130">
        <f t="shared" si="26"/>
        <v>0</v>
      </c>
      <c r="F25" s="202">
        <f t="shared" si="26"/>
        <v>0</v>
      </c>
      <c r="G25" s="130">
        <f t="shared" si="26"/>
        <v>0</v>
      </c>
      <c r="H25" s="136">
        <f t="shared" si="26"/>
        <v>0</v>
      </c>
      <c r="I25" s="136">
        <f t="shared" si="26"/>
        <v>0</v>
      </c>
      <c r="J25" s="136">
        <f t="shared" si="26"/>
        <v>0</v>
      </c>
      <c r="K25" s="136">
        <f t="shared" si="26"/>
        <v>0</v>
      </c>
      <c r="L25" s="136">
        <f t="shared" si="26"/>
        <v>0</v>
      </c>
      <c r="M25" s="136">
        <f t="shared" si="26"/>
        <v>0</v>
      </c>
      <c r="N25" s="136">
        <f t="shared" si="26"/>
        <v>0</v>
      </c>
      <c r="O25" s="180">
        <f t="shared" si="4"/>
        <v>41735.9</v>
      </c>
    </row>
    <row r="26" spans="1:15" s="144" customFormat="1" ht="43.7" customHeight="1" x14ac:dyDescent="0.35">
      <c r="A26" s="329"/>
      <c r="B26" s="330"/>
      <c r="C26" s="131" t="s">
        <v>10</v>
      </c>
      <c r="D26" s="130">
        <v>0</v>
      </c>
      <c r="E26" s="130"/>
      <c r="F26" s="202"/>
      <c r="G26" s="130">
        <v>0</v>
      </c>
      <c r="H26" s="136">
        <v>0</v>
      </c>
      <c r="I26" s="136">
        <v>0</v>
      </c>
      <c r="J26" s="136">
        <v>0</v>
      </c>
      <c r="K26" s="136">
        <v>0</v>
      </c>
      <c r="L26" s="136">
        <v>0</v>
      </c>
      <c r="M26" s="136">
        <v>0</v>
      </c>
      <c r="N26" s="136">
        <v>0</v>
      </c>
      <c r="O26" s="180">
        <f t="shared" si="4"/>
        <v>0</v>
      </c>
    </row>
    <row r="27" spans="1:15" s="144" customFormat="1" ht="43.7" customHeight="1" x14ac:dyDescent="0.35">
      <c r="A27" s="329"/>
      <c r="B27" s="330"/>
      <c r="C27" s="129" t="s">
        <v>6</v>
      </c>
      <c r="D27" s="130">
        <v>17300</v>
      </c>
      <c r="E27" s="130"/>
      <c r="F27" s="202"/>
      <c r="G27" s="130">
        <v>0</v>
      </c>
      <c r="H27" s="136">
        <v>0</v>
      </c>
      <c r="I27" s="136">
        <v>0</v>
      </c>
      <c r="J27" s="136">
        <v>0</v>
      </c>
      <c r="K27" s="136">
        <v>0</v>
      </c>
      <c r="L27" s="136">
        <v>0</v>
      </c>
      <c r="M27" s="136">
        <v>0</v>
      </c>
      <c r="N27" s="136">
        <v>0</v>
      </c>
      <c r="O27" s="180">
        <f t="shared" si="4"/>
        <v>17300</v>
      </c>
    </row>
    <row r="28" spans="1:15" s="144" customFormat="1" ht="36.6" customHeight="1" x14ac:dyDescent="0.35">
      <c r="A28" s="329"/>
      <c r="B28" s="330"/>
      <c r="C28" s="150" t="s">
        <v>7</v>
      </c>
      <c r="D28" s="130">
        <v>24435.9</v>
      </c>
      <c r="E28" s="130"/>
      <c r="F28" s="202"/>
      <c r="G28" s="130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80">
        <f t="shared" si="4"/>
        <v>24435.9</v>
      </c>
    </row>
    <row r="29" spans="1:15" s="189" customFormat="1" ht="101.85" customHeight="1" x14ac:dyDescent="0.35">
      <c r="A29" s="331" t="s">
        <v>17</v>
      </c>
      <c r="B29" s="332" t="s">
        <v>80</v>
      </c>
      <c r="C29" s="185" t="s">
        <v>5</v>
      </c>
      <c r="D29" s="186">
        <f t="shared" ref="D29:N29" si="27">SUM(D30:D31)</f>
        <v>68225.320000000007</v>
      </c>
      <c r="E29" s="186">
        <f t="shared" si="27"/>
        <v>98373.95</v>
      </c>
      <c r="F29" s="202">
        <f t="shared" si="27"/>
        <v>224664.63</v>
      </c>
      <c r="G29" s="186">
        <f t="shared" si="27"/>
        <v>0</v>
      </c>
      <c r="H29" s="187">
        <f t="shared" si="27"/>
        <v>0</v>
      </c>
      <c r="I29" s="187">
        <f t="shared" si="27"/>
        <v>0</v>
      </c>
      <c r="J29" s="187">
        <f t="shared" si="27"/>
        <v>0</v>
      </c>
      <c r="K29" s="187">
        <f t="shared" si="27"/>
        <v>0</v>
      </c>
      <c r="L29" s="187">
        <f t="shared" si="27"/>
        <v>0</v>
      </c>
      <c r="M29" s="187">
        <f t="shared" si="27"/>
        <v>0</v>
      </c>
      <c r="N29" s="187">
        <f t="shared" si="27"/>
        <v>0</v>
      </c>
      <c r="O29" s="188">
        <f t="shared" si="4"/>
        <v>391263.9</v>
      </c>
    </row>
    <row r="30" spans="1:15" s="189" customFormat="1" ht="110.1" customHeight="1" x14ac:dyDescent="0.35">
      <c r="A30" s="331"/>
      <c r="B30" s="332"/>
      <c r="C30" s="185" t="s">
        <v>6</v>
      </c>
      <c r="D30" s="186">
        <v>65214.5</v>
      </c>
      <c r="E30" s="186">
        <v>93304.7</v>
      </c>
      <c r="F30" s="202">
        <v>215000.7</v>
      </c>
      <c r="G30" s="186">
        <v>0</v>
      </c>
      <c r="H30" s="187">
        <v>0</v>
      </c>
      <c r="I30" s="187">
        <v>0</v>
      </c>
      <c r="J30" s="187">
        <v>0</v>
      </c>
      <c r="K30" s="187">
        <v>0</v>
      </c>
      <c r="L30" s="187">
        <v>0</v>
      </c>
      <c r="M30" s="187">
        <v>0</v>
      </c>
      <c r="N30" s="187">
        <v>0</v>
      </c>
      <c r="O30" s="188">
        <f t="shared" si="4"/>
        <v>373519.9</v>
      </c>
    </row>
    <row r="31" spans="1:15" s="189" customFormat="1" ht="95.1" customHeight="1" x14ac:dyDescent="0.35">
      <c r="A31" s="331"/>
      <c r="B31" s="332"/>
      <c r="C31" s="190" t="s">
        <v>7</v>
      </c>
      <c r="D31" s="186">
        <v>3010.82</v>
      </c>
      <c r="E31" s="186">
        <v>5069.25</v>
      </c>
      <c r="F31" s="202">
        <v>9663.93</v>
      </c>
      <c r="G31" s="186">
        <v>0</v>
      </c>
      <c r="H31" s="187">
        <v>0</v>
      </c>
      <c r="I31" s="187">
        <v>0</v>
      </c>
      <c r="J31" s="187">
        <v>0</v>
      </c>
      <c r="K31" s="187">
        <v>0</v>
      </c>
      <c r="L31" s="187">
        <v>0</v>
      </c>
      <c r="M31" s="187">
        <v>0</v>
      </c>
      <c r="N31" s="187">
        <v>0</v>
      </c>
      <c r="O31" s="188">
        <f t="shared" si="4"/>
        <v>17744</v>
      </c>
    </row>
    <row r="32" spans="1:15" s="166" customFormat="1" ht="43.7" customHeight="1" x14ac:dyDescent="0.35">
      <c r="A32" s="327" t="s">
        <v>19</v>
      </c>
      <c r="B32" s="328" t="s">
        <v>18</v>
      </c>
      <c r="C32" s="163" t="s">
        <v>5</v>
      </c>
      <c r="D32" s="164">
        <f>D33+D34+D35+D36</f>
        <v>72766.37</v>
      </c>
      <c r="E32" s="164">
        <f>E33+E34+E35+E36</f>
        <v>136382.72882000002</v>
      </c>
      <c r="F32" s="202">
        <f t="shared" ref="F32:G32" si="28">F33+F34+F35+F36</f>
        <v>323724</v>
      </c>
      <c r="G32" s="164">
        <f t="shared" si="28"/>
        <v>525330.56999999995</v>
      </c>
      <c r="H32" s="165">
        <f t="shared" ref="H32:N32" si="29">H33+H34+H35+H36</f>
        <v>279228.18000000005</v>
      </c>
      <c r="I32" s="165">
        <f t="shared" si="29"/>
        <v>0</v>
      </c>
      <c r="J32" s="165">
        <f t="shared" si="29"/>
        <v>0</v>
      </c>
      <c r="K32" s="165">
        <f t="shared" si="29"/>
        <v>0</v>
      </c>
      <c r="L32" s="165">
        <f t="shared" si="29"/>
        <v>0</v>
      </c>
      <c r="M32" s="165">
        <f t="shared" si="29"/>
        <v>0</v>
      </c>
      <c r="N32" s="165">
        <f t="shared" si="29"/>
        <v>0</v>
      </c>
      <c r="O32" s="180">
        <f t="shared" si="4"/>
        <v>1337431.84882</v>
      </c>
    </row>
    <row r="33" spans="1:15" s="166" customFormat="1" ht="57.75" customHeight="1" x14ac:dyDescent="0.35">
      <c r="A33" s="327"/>
      <c r="B33" s="328"/>
      <c r="C33" s="167" t="s">
        <v>10</v>
      </c>
      <c r="D33" s="164">
        <v>33692</v>
      </c>
      <c r="E33" s="164">
        <v>0</v>
      </c>
      <c r="F33" s="202">
        <v>262785</v>
      </c>
      <c r="G33" s="164">
        <v>514872.5</v>
      </c>
      <c r="H33" s="165">
        <v>273671.5</v>
      </c>
      <c r="I33" s="165"/>
      <c r="J33" s="165"/>
      <c r="K33" s="165"/>
      <c r="L33" s="165"/>
      <c r="M33" s="165"/>
      <c r="N33" s="165"/>
      <c r="O33" s="180">
        <f t="shared" si="4"/>
        <v>1085021</v>
      </c>
    </row>
    <row r="34" spans="1:15" s="166" customFormat="1" ht="43.7" customHeight="1" x14ac:dyDescent="0.35">
      <c r="A34" s="327"/>
      <c r="B34" s="328"/>
      <c r="C34" s="163" t="s">
        <v>6</v>
      </c>
      <c r="D34" s="164">
        <v>25524.7</v>
      </c>
      <c r="E34" s="164">
        <v>72948</v>
      </c>
      <c r="F34" s="202">
        <v>57701.7</v>
      </c>
      <c r="G34" s="164">
        <v>5200.8</v>
      </c>
      <c r="H34" s="165">
        <v>2764.4</v>
      </c>
      <c r="I34" s="165"/>
      <c r="J34" s="165"/>
      <c r="K34" s="165"/>
      <c r="L34" s="165"/>
      <c r="M34" s="165"/>
      <c r="N34" s="165"/>
      <c r="O34" s="180">
        <f t="shared" si="4"/>
        <v>164139.59999999998</v>
      </c>
    </row>
    <row r="35" spans="1:15" s="171" customFormat="1" ht="43.7" customHeight="1" x14ac:dyDescent="0.35">
      <c r="A35" s="327"/>
      <c r="B35" s="328"/>
      <c r="C35" s="168" t="s">
        <v>7</v>
      </c>
      <c r="D35" s="169">
        <v>549.66999999999996</v>
      </c>
      <c r="E35" s="169">
        <v>998.05</v>
      </c>
      <c r="F35" s="205">
        <v>3237.3</v>
      </c>
      <c r="G35" s="169">
        <v>5257.27</v>
      </c>
      <c r="H35" s="170">
        <v>2792.28</v>
      </c>
      <c r="I35" s="170"/>
      <c r="J35" s="170"/>
      <c r="K35" s="170"/>
      <c r="L35" s="170"/>
      <c r="M35" s="170"/>
      <c r="N35" s="170"/>
      <c r="O35" s="180">
        <f t="shared" si="4"/>
        <v>12834.570000000002</v>
      </c>
    </row>
    <row r="36" spans="1:15" s="171" customFormat="1" ht="43.7" customHeight="1" x14ac:dyDescent="0.35">
      <c r="A36" s="172"/>
      <c r="B36" s="173"/>
      <c r="C36" s="168" t="s">
        <v>96</v>
      </c>
      <c r="D36" s="169">
        <v>13000</v>
      </c>
      <c r="E36" s="169">
        <v>62436.678820000001</v>
      </c>
      <c r="F36" s="205">
        <v>0</v>
      </c>
      <c r="G36" s="169">
        <v>0</v>
      </c>
      <c r="H36" s="170">
        <v>0</v>
      </c>
      <c r="I36" s="170">
        <v>0</v>
      </c>
      <c r="J36" s="170">
        <v>0</v>
      </c>
      <c r="K36" s="170">
        <v>0</v>
      </c>
      <c r="L36" s="170">
        <v>0</v>
      </c>
      <c r="M36" s="170">
        <v>0</v>
      </c>
      <c r="N36" s="170">
        <v>0</v>
      </c>
      <c r="O36" s="180">
        <f t="shared" si="4"/>
        <v>75436.678820000001</v>
      </c>
    </row>
    <row r="37" spans="1:15" s="144" customFormat="1" ht="24.6" customHeight="1" x14ac:dyDescent="0.35">
      <c r="A37" s="329">
        <v>2</v>
      </c>
      <c r="B37" s="339" t="s">
        <v>20</v>
      </c>
      <c r="C37" s="129" t="s">
        <v>5</v>
      </c>
      <c r="D37" s="153">
        <f t="shared" ref="D37:N37" si="30">SUM(D38:D39)</f>
        <v>201480.40000000002</v>
      </c>
      <c r="E37" s="153">
        <f t="shared" si="30"/>
        <v>201805.7</v>
      </c>
      <c r="F37" s="206">
        <f t="shared" si="30"/>
        <v>201524.5</v>
      </c>
      <c r="G37" s="153">
        <f t="shared" si="30"/>
        <v>201540.5</v>
      </c>
      <c r="H37" s="154">
        <f t="shared" si="30"/>
        <v>201542.5</v>
      </c>
      <c r="I37" s="154">
        <f t="shared" si="30"/>
        <v>201542.5</v>
      </c>
      <c r="J37" s="154">
        <f t="shared" si="30"/>
        <v>201542.5</v>
      </c>
      <c r="K37" s="154">
        <f t="shared" si="30"/>
        <v>201542.5</v>
      </c>
      <c r="L37" s="154">
        <f t="shared" si="30"/>
        <v>201542.5</v>
      </c>
      <c r="M37" s="154">
        <f t="shared" si="30"/>
        <v>201542.5</v>
      </c>
      <c r="N37" s="154">
        <f t="shared" si="30"/>
        <v>201542.5</v>
      </c>
      <c r="O37" s="180">
        <f t="shared" si="4"/>
        <v>2217148.6</v>
      </c>
    </row>
    <row r="38" spans="1:15" s="144" customFormat="1" ht="24" customHeight="1" x14ac:dyDescent="0.35">
      <c r="A38" s="329"/>
      <c r="B38" s="339"/>
      <c r="C38" s="129" t="s">
        <v>6</v>
      </c>
      <c r="D38" s="153">
        <f t="shared" ref="D38:N38" si="31">D41</f>
        <v>1335.1</v>
      </c>
      <c r="E38" s="153">
        <f t="shared" si="31"/>
        <v>1553.7</v>
      </c>
      <c r="F38" s="206">
        <f t="shared" si="31"/>
        <v>1747.5</v>
      </c>
      <c r="G38" s="153">
        <f t="shared" si="31"/>
        <v>1690.5</v>
      </c>
      <c r="H38" s="154">
        <f t="shared" si="31"/>
        <v>1692.5</v>
      </c>
      <c r="I38" s="154">
        <f t="shared" si="31"/>
        <v>1692.5</v>
      </c>
      <c r="J38" s="154">
        <f t="shared" si="31"/>
        <v>1692.5</v>
      </c>
      <c r="K38" s="154">
        <f t="shared" si="31"/>
        <v>1692.5</v>
      </c>
      <c r="L38" s="154">
        <f t="shared" si="31"/>
        <v>1692.5</v>
      </c>
      <c r="M38" s="154">
        <f t="shared" si="31"/>
        <v>1692.5</v>
      </c>
      <c r="N38" s="154">
        <f t="shared" si="31"/>
        <v>1692.5</v>
      </c>
      <c r="O38" s="180">
        <f t="shared" si="4"/>
        <v>18174.3</v>
      </c>
    </row>
    <row r="39" spans="1:15" s="144" customFormat="1" ht="41.85" customHeight="1" x14ac:dyDescent="0.35">
      <c r="A39" s="329"/>
      <c r="B39" s="339"/>
      <c r="C39" s="129" t="s">
        <v>8</v>
      </c>
      <c r="D39" s="153">
        <f t="shared" ref="D39:N39" si="32">D42+D46</f>
        <v>200145.30000000002</v>
      </c>
      <c r="E39" s="153">
        <f t="shared" si="32"/>
        <v>200252</v>
      </c>
      <c r="F39" s="206">
        <f t="shared" si="32"/>
        <v>199777</v>
      </c>
      <c r="G39" s="153">
        <f t="shared" si="32"/>
        <v>199850</v>
      </c>
      <c r="H39" s="154">
        <f t="shared" si="32"/>
        <v>199850</v>
      </c>
      <c r="I39" s="154">
        <f t="shared" si="32"/>
        <v>199850</v>
      </c>
      <c r="J39" s="154">
        <f t="shared" si="32"/>
        <v>199850</v>
      </c>
      <c r="K39" s="154">
        <f t="shared" si="32"/>
        <v>199850</v>
      </c>
      <c r="L39" s="154">
        <f t="shared" si="32"/>
        <v>199850</v>
      </c>
      <c r="M39" s="154">
        <f t="shared" si="32"/>
        <v>199850</v>
      </c>
      <c r="N39" s="154">
        <f t="shared" si="32"/>
        <v>199850</v>
      </c>
      <c r="O39" s="180">
        <f t="shared" si="4"/>
        <v>2198974.2999999998</v>
      </c>
    </row>
    <row r="40" spans="1:15" s="144" customFormat="1" ht="27.4" customHeight="1" x14ac:dyDescent="0.35">
      <c r="A40" s="340" t="s">
        <v>21</v>
      </c>
      <c r="B40" s="339" t="s">
        <v>22</v>
      </c>
      <c r="C40" s="129" t="s">
        <v>5</v>
      </c>
      <c r="D40" s="153">
        <f t="shared" ref="D40:N40" si="33">D41+D42</f>
        <v>2136.6999999999998</v>
      </c>
      <c r="E40" s="153">
        <f t="shared" si="33"/>
        <v>2355.6999999999998</v>
      </c>
      <c r="F40" s="206">
        <f t="shared" si="33"/>
        <v>2074.5</v>
      </c>
      <c r="G40" s="153">
        <f t="shared" si="33"/>
        <v>2090.5</v>
      </c>
      <c r="H40" s="154">
        <f t="shared" si="33"/>
        <v>2092.5</v>
      </c>
      <c r="I40" s="154">
        <f t="shared" si="33"/>
        <v>2092.5</v>
      </c>
      <c r="J40" s="154">
        <f t="shared" si="33"/>
        <v>2092.5</v>
      </c>
      <c r="K40" s="154">
        <f t="shared" si="33"/>
        <v>2092.5</v>
      </c>
      <c r="L40" s="154">
        <f t="shared" si="33"/>
        <v>2092.5</v>
      </c>
      <c r="M40" s="154">
        <f t="shared" si="33"/>
        <v>2092.5</v>
      </c>
      <c r="N40" s="154">
        <f t="shared" si="33"/>
        <v>2092.5</v>
      </c>
      <c r="O40" s="180">
        <f t="shared" si="4"/>
        <v>23304.9</v>
      </c>
    </row>
    <row r="41" spans="1:15" s="144" customFormat="1" ht="24" customHeight="1" x14ac:dyDescent="0.35">
      <c r="A41" s="340"/>
      <c r="B41" s="339"/>
      <c r="C41" s="155" t="s">
        <v>6</v>
      </c>
      <c r="D41" s="132">
        <f t="shared" ref="D41:H42" si="34">D43</f>
        <v>1335.1</v>
      </c>
      <c r="E41" s="132">
        <f t="shared" si="34"/>
        <v>1553.7</v>
      </c>
      <c r="F41" s="205">
        <f t="shared" si="34"/>
        <v>1747.5</v>
      </c>
      <c r="G41" s="132">
        <f t="shared" si="34"/>
        <v>1690.5</v>
      </c>
      <c r="H41" s="137">
        <f t="shared" si="34"/>
        <v>1692.5</v>
      </c>
      <c r="I41" s="137">
        <f t="shared" ref="I41:N41" si="35">I43</f>
        <v>1692.5</v>
      </c>
      <c r="J41" s="137">
        <f t="shared" si="35"/>
        <v>1692.5</v>
      </c>
      <c r="K41" s="137">
        <f t="shared" si="35"/>
        <v>1692.5</v>
      </c>
      <c r="L41" s="137">
        <f t="shared" si="35"/>
        <v>1692.5</v>
      </c>
      <c r="M41" s="137">
        <f t="shared" si="35"/>
        <v>1692.5</v>
      </c>
      <c r="N41" s="137">
        <f t="shared" si="35"/>
        <v>1692.5</v>
      </c>
      <c r="O41" s="180">
        <f t="shared" si="4"/>
        <v>18174.3</v>
      </c>
    </row>
    <row r="42" spans="1:15" s="144" customFormat="1" ht="41.85" customHeight="1" x14ac:dyDescent="0.35">
      <c r="A42" s="340"/>
      <c r="B42" s="339"/>
      <c r="C42" s="129" t="s">
        <v>23</v>
      </c>
      <c r="D42" s="153">
        <f t="shared" si="34"/>
        <v>801.6</v>
      </c>
      <c r="E42" s="153">
        <f t="shared" si="34"/>
        <v>802</v>
      </c>
      <c r="F42" s="206">
        <f t="shared" si="34"/>
        <v>327</v>
      </c>
      <c r="G42" s="153">
        <f t="shared" si="34"/>
        <v>400</v>
      </c>
      <c r="H42" s="154">
        <f t="shared" si="34"/>
        <v>400</v>
      </c>
      <c r="I42" s="154">
        <f t="shared" ref="I42:N42" si="36">I44</f>
        <v>400</v>
      </c>
      <c r="J42" s="154">
        <f t="shared" si="36"/>
        <v>400</v>
      </c>
      <c r="K42" s="154">
        <f t="shared" si="36"/>
        <v>400</v>
      </c>
      <c r="L42" s="154">
        <f t="shared" si="36"/>
        <v>400</v>
      </c>
      <c r="M42" s="154">
        <f t="shared" si="36"/>
        <v>400</v>
      </c>
      <c r="N42" s="154">
        <f t="shared" si="36"/>
        <v>400</v>
      </c>
      <c r="O42" s="180">
        <f t="shared" si="4"/>
        <v>5130.6000000000004</v>
      </c>
    </row>
    <row r="43" spans="1:15" s="144" customFormat="1" ht="192.4" customHeight="1" x14ac:dyDescent="0.35">
      <c r="A43" s="156" t="s">
        <v>24</v>
      </c>
      <c r="B43" s="129" t="s">
        <v>25</v>
      </c>
      <c r="C43" s="155" t="s">
        <v>6</v>
      </c>
      <c r="D43" s="157">
        <v>1335.1</v>
      </c>
      <c r="E43" s="157">
        <v>1553.7</v>
      </c>
      <c r="F43" s="207">
        <v>1747.5</v>
      </c>
      <c r="G43" s="157">
        <v>1690.5</v>
      </c>
      <c r="H43" s="158">
        <v>1692.5</v>
      </c>
      <c r="I43" s="158">
        <v>1692.5</v>
      </c>
      <c r="J43" s="158">
        <v>1692.5</v>
      </c>
      <c r="K43" s="158">
        <v>1692.5</v>
      </c>
      <c r="L43" s="158">
        <v>1692.5</v>
      </c>
      <c r="M43" s="158">
        <v>1692.5</v>
      </c>
      <c r="N43" s="158">
        <v>1692.5</v>
      </c>
      <c r="O43" s="180">
        <f t="shared" si="4"/>
        <v>18174.3</v>
      </c>
    </row>
    <row r="44" spans="1:15" s="144" customFormat="1" ht="130.9" customHeight="1" x14ac:dyDescent="0.35">
      <c r="A44" s="156" t="s">
        <v>26</v>
      </c>
      <c r="B44" s="129" t="s">
        <v>27</v>
      </c>
      <c r="C44" s="129" t="s">
        <v>8</v>
      </c>
      <c r="D44" s="159">
        <v>801.6</v>
      </c>
      <c r="E44" s="159">
        <v>802</v>
      </c>
      <c r="F44" s="208">
        <v>327</v>
      </c>
      <c r="G44" s="159">
        <v>400</v>
      </c>
      <c r="H44" s="159">
        <v>400</v>
      </c>
      <c r="I44" s="159">
        <v>400</v>
      </c>
      <c r="J44" s="159">
        <v>400</v>
      </c>
      <c r="K44" s="159">
        <v>400</v>
      </c>
      <c r="L44" s="159">
        <v>400</v>
      </c>
      <c r="M44" s="159">
        <v>400</v>
      </c>
      <c r="N44" s="159">
        <v>400</v>
      </c>
      <c r="O44" s="180">
        <f t="shared" si="4"/>
        <v>5130.6000000000004</v>
      </c>
    </row>
    <row r="45" spans="1:15" s="144" customFormat="1" ht="167.85" customHeight="1" x14ac:dyDescent="0.35">
      <c r="A45" s="156" t="s">
        <v>28</v>
      </c>
      <c r="B45" s="129" t="s">
        <v>29</v>
      </c>
      <c r="C45" s="129" t="s">
        <v>6</v>
      </c>
      <c r="D45" s="161">
        <v>0</v>
      </c>
      <c r="E45" s="161">
        <v>0</v>
      </c>
      <c r="F45" s="206">
        <v>0</v>
      </c>
      <c r="G45" s="153">
        <v>0</v>
      </c>
      <c r="H45" s="154">
        <v>0</v>
      </c>
      <c r="I45" s="154">
        <v>0</v>
      </c>
      <c r="J45" s="154">
        <v>0</v>
      </c>
      <c r="K45" s="154">
        <v>0</v>
      </c>
      <c r="L45" s="154">
        <v>0</v>
      </c>
      <c r="M45" s="154">
        <v>0</v>
      </c>
      <c r="N45" s="154">
        <v>0</v>
      </c>
      <c r="O45" s="180">
        <f t="shared" si="4"/>
        <v>0</v>
      </c>
    </row>
    <row r="46" spans="1:15" s="144" customFormat="1" ht="81.2" customHeight="1" x14ac:dyDescent="0.35">
      <c r="A46" s="156" t="s">
        <v>30</v>
      </c>
      <c r="B46" s="129" t="s">
        <v>31</v>
      </c>
      <c r="C46" s="129" t="s">
        <v>32</v>
      </c>
      <c r="D46" s="161">
        <f t="shared" ref="D46:N46" si="37">D47+D50</f>
        <v>199343.7</v>
      </c>
      <c r="E46" s="161">
        <f t="shared" si="37"/>
        <v>199450</v>
      </c>
      <c r="F46" s="209">
        <f t="shared" si="37"/>
        <v>199450</v>
      </c>
      <c r="G46" s="161">
        <f t="shared" si="37"/>
        <v>199450</v>
      </c>
      <c r="H46" s="162">
        <f t="shared" si="37"/>
        <v>199450</v>
      </c>
      <c r="I46" s="162">
        <f t="shared" si="37"/>
        <v>199450</v>
      </c>
      <c r="J46" s="162">
        <f t="shared" si="37"/>
        <v>199450</v>
      </c>
      <c r="K46" s="162">
        <f t="shared" si="37"/>
        <v>199450</v>
      </c>
      <c r="L46" s="162">
        <f t="shared" si="37"/>
        <v>199450</v>
      </c>
      <c r="M46" s="162">
        <f t="shared" si="37"/>
        <v>199450</v>
      </c>
      <c r="N46" s="162">
        <f t="shared" si="37"/>
        <v>199450</v>
      </c>
      <c r="O46" s="180">
        <f t="shared" si="4"/>
        <v>2193843.7000000002</v>
      </c>
    </row>
    <row r="47" spans="1:15" s="144" customFormat="1" ht="66.75" customHeight="1" x14ac:dyDescent="0.35">
      <c r="A47" s="156" t="s">
        <v>33</v>
      </c>
      <c r="B47" s="129" t="s">
        <v>34</v>
      </c>
      <c r="C47" s="129" t="s">
        <v>32</v>
      </c>
      <c r="D47" s="161">
        <f t="shared" ref="D47:N47" si="38">D49</f>
        <v>79343.7</v>
      </c>
      <c r="E47" s="161">
        <f t="shared" si="38"/>
        <v>79450</v>
      </c>
      <c r="F47" s="209">
        <f t="shared" si="38"/>
        <v>79450</v>
      </c>
      <c r="G47" s="161">
        <f t="shared" si="38"/>
        <v>79450</v>
      </c>
      <c r="H47" s="162">
        <f t="shared" si="38"/>
        <v>79450</v>
      </c>
      <c r="I47" s="162">
        <f t="shared" si="38"/>
        <v>79450</v>
      </c>
      <c r="J47" s="162">
        <f t="shared" si="38"/>
        <v>79450</v>
      </c>
      <c r="K47" s="162">
        <f t="shared" si="38"/>
        <v>79450</v>
      </c>
      <c r="L47" s="162">
        <f t="shared" si="38"/>
        <v>79450</v>
      </c>
      <c r="M47" s="162">
        <f t="shared" si="38"/>
        <v>79450</v>
      </c>
      <c r="N47" s="162">
        <f t="shared" si="38"/>
        <v>79450</v>
      </c>
      <c r="O47" s="180">
        <f t="shared" si="4"/>
        <v>873843.7</v>
      </c>
    </row>
    <row r="48" spans="1:15" s="144" customFormat="1" ht="49.5" customHeight="1" x14ac:dyDescent="0.35">
      <c r="A48" s="156" t="s">
        <v>35</v>
      </c>
      <c r="B48" s="129" t="s">
        <v>36</v>
      </c>
      <c r="C48" s="129" t="s">
        <v>37</v>
      </c>
      <c r="D48" s="161" t="s">
        <v>38</v>
      </c>
      <c r="E48" s="161"/>
      <c r="F48" s="209"/>
      <c r="G48" s="161"/>
      <c r="H48" s="162"/>
      <c r="I48" s="162"/>
      <c r="J48" s="162"/>
      <c r="K48" s="162"/>
      <c r="L48" s="162"/>
      <c r="M48" s="162"/>
      <c r="N48" s="162"/>
      <c r="O48" s="180" t="e">
        <f t="shared" si="4"/>
        <v>#VALUE!</v>
      </c>
    </row>
    <row r="49" spans="1:15" s="144" customFormat="1" ht="49.35" customHeight="1" x14ac:dyDescent="0.35">
      <c r="A49" s="156" t="s">
        <v>39</v>
      </c>
      <c r="B49" s="129" t="s">
        <v>40</v>
      </c>
      <c r="C49" s="129" t="s">
        <v>32</v>
      </c>
      <c r="D49" s="159">
        <v>79343.7</v>
      </c>
      <c r="E49" s="159">
        <v>79450</v>
      </c>
      <c r="F49" s="208">
        <v>79450</v>
      </c>
      <c r="G49" s="159">
        <v>79450</v>
      </c>
      <c r="H49" s="160">
        <v>79450</v>
      </c>
      <c r="I49" s="160">
        <v>79450</v>
      </c>
      <c r="J49" s="160">
        <v>79450</v>
      </c>
      <c r="K49" s="160">
        <v>79450</v>
      </c>
      <c r="L49" s="160">
        <v>79450</v>
      </c>
      <c r="M49" s="160">
        <v>79450</v>
      </c>
      <c r="N49" s="160">
        <v>79450</v>
      </c>
      <c r="O49" s="180">
        <f t="shared" si="4"/>
        <v>873843.7</v>
      </c>
    </row>
    <row r="50" spans="1:15" s="144" customFormat="1" ht="220.15" customHeight="1" x14ac:dyDescent="0.35">
      <c r="A50" s="156" t="s">
        <v>41</v>
      </c>
      <c r="B50" s="129" t="s">
        <v>42</v>
      </c>
      <c r="C50" s="129" t="s">
        <v>23</v>
      </c>
      <c r="D50" s="161">
        <v>120000</v>
      </c>
      <c r="E50" s="161">
        <v>120000</v>
      </c>
      <c r="F50" s="209">
        <v>120000</v>
      </c>
      <c r="G50" s="161">
        <v>120000</v>
      </c>
      <c r="H50" s="162">
        <v>120000</v>
      </c>
      <c r="I50" s="162">
        <v>120000</v>
      </c>
      <c r="J50" s="162">
        <v>120000</v>
      </c>
      <c r="K50" s="162">
        <v>120000</v>
      </c>
      <c r="L50" s="162">
        <v>120000</v>
      </c>
      <c r="M50" s="162">
        <v>120000</v>
      </c>
      <c r="N50" s="162">
        <v>120000</v>
      </c>
      <c r="O50" s="180">
        <f t="shared" si="4"/>
        <v>1320000</v>
      </c>
    </row>
    <row r="51" spans="1:15" s="144" customFormat="1" ht="101.25" customHeight="1" x14ac:dyDescent="0.35">
      <c r="A51" s="156" t="s">
        <v>43</v>
      </c>
      <c r="B51" s="129" t="s">
        <v>44</v>
      </c>
      <c r="C51" s="129" t="s">
        <v>37</v>
      </c>
      <c r="D51" s="161" t="s">
        <v>38</v>
      </c>
      <c r="E51" s="161"/>
      <c r="F51" s="209" t="s">
        <v>38</v>
      </c>
      <c r="G51" s="161" t="s">
        <v>38</v>
      </c>
      <c r="H51" s="162" t="s">
        <v>38</v>
      </c>
      <c r="I51" s="162" t="s">
        <v>38</v>
      </c>
      <c r="J51" s="162" t="s">
        <v>38</v>
      </c>
      <c r="K51" s="162" t="s">
        <v>38</v>
      </c>
      <c r="L51" s="162" t="s">
        <v>38</v>
      </c>
      <c r="M51" s="162" t="s">
        <v>38</v>
      </c>
      <c r="N51" s="162" t="s">
        <v>38</v>
      </c>
      <c r="O51" s="180" t="e">
        <f t="shared" si="4"/>
        <v>#VALUE!</v>
      </c>
    </row>
    <row r="52" spans="1:15" s="121" customFormat="1" ht="23.25" x14ac:dyDescent="0.35">
      <c r="A52" s="341" t="s">
        <v>45</v>
      </c>
      <c r="B52" s="342" t="s">
        <v>46</v>
      </c>
      <c r="C52" s="123" t="s">
        <v>5</v>
      </c>
      <c r="D52" s="115">
        <f>SUM(D53:D56)</f>
        <v>266433.19</v>
      </c>
      <c r="E52" s="115">
        <f t="shared" ref="E52:H52" si="39">SUM(E53:E56)</f>
        <v>264764.77999999997</v>
      </c>
      <c r="F52" s="210">
        <f t="shared" si="39"/>
        <v>50010.6</v>
      </c>
      <c r="G52" s="115">
        <f t="shared" si="39"/>
        <v>35674.6</v>
      </c>
      <c r="H52" s="140">
        <f t="shared" si="39"/>
        <v>34869.199999999997</v>
      </c>
      <c r="I52" s="140">
        <f t="shared" ref="I52:N52" si="40">SUM(I53:I56)</f>
        <v>34869.199999999997</v>
      </c>
      <c r="J52" s="140">
        <f t="shared" si="40"/>
        <v>34869.199999999997</v>
      </c>
      <c r="K52" s="140">
        <f t="shared" si="40"/>
        <v>34869.199999999997</v>
      </c>
      <c r="L52" s="140">
        <f t="shared" si="40"/>
        <v>34869.199999999997</v>
      </c>
      <c r="M52" s="140">
        <f t="shared" si="40"/>
        <v>34869.199999999997</v>
      </c>
      <c r="N52" s="140">
        <f t="shared" si="40"/>
        <v>34869.199999999997</v>
      </c>
      <c r="O52" s="191">
        <f t="shared" si="4"/>
        <v>860967.5699999996</v>
      </c>
    </row>
    <row r="53" spans="1:15" s="121" customFormat="1" ht="23.25" x14ac:dyDescent="0.35">
      <c r="A53" s="341"/>
      <c r="B53" s="342"/>
      <c r="C53" s="123" t="s">
        <v>6</v>
      </c>
      <c r="D53" s="115">
        <f>SUM(D58,D60)</f>
        <v>218814.8</v>
      </c>
      <c r="E53" s="115">
        <f t="shared" ref="E53:H53" si="41">SUM(E58,E60)</f>
        <v>264753.09999999998</v>
      </c>
      <c r="F53" s="210">
        <f>SUM(F58,F60)</f>
        <v>49887</v>
      </c>
      <c r="G53" s="115">
        <f t="shared" si="41"/>
        <v>35674.6</v>
      </c>
      <c r="H53" s="140">
        <f t="shared" si="41"/>
        <v>34869.199999999997</v>
      </c>
      <c r="I53" s="140">
        <f t="shared" ref="I53:N53" si="42">SUM(I58,I60)</f>
        <v>34869.199999999997</v>
      </c>
      <c r="J53" s="140">
        <f t="shared" si="42"/>
        <v>34869.199999999997</v>
      </c>
      <c r="K53" s="140">
        <f t="shared" si="42"/>
        <v>34869.199999999997</v>
      </c>
      <c r="L53" s="140">
        <f t="shared" si="42"/>
        <v>34869.199999999997</v>
      </c>
      <c r="M53" s="140">
        <f t="shared" si="42"/>
        <v>34869.199999999997</v>
      </c>
      <c r="N53" s="140">
        <f t="shared" si="42"/>
        <v>34869.199999999997</v>
      </c>
      <c r="O53" s="191">
        <f t="shared" si="4"/>
        <v>813213.89999999956</v>
      </c>
    </row>
    <row r="54" spans="1:15" s="121" customFormat="1" ht="23.25" x14ac:dyDescent="0.35">
      <c r="A54" s="341"/>
      <c r="B54" s="342"/>
      <c r="C54" s="123" t="s">
        <v>7</v>
      </c>
      <c r="D54" s="115">
        <f>D59</f>
        <v>78.39</v>
      </c>
      <c r="E54" s="115">
        <f t="shared" ref="E54:H54" si="43">E59</f>
        <v>11.68</v>
      </c>
      <c r="F54" s="210">
        <f t="shared" si="43"/>
        <v>123.6</v>
      </c>
      <c r="G54" s="115">
        <f t="shared" si="43"/>
        <v>0</v>
      </c>
      <c r="H54" s="140">
        <f t="shared" si="43"/>
        <v>0</v>
      </c>
      <c r="I54" s="140">
        <f t="shared" ref="I54:N54" si="44">I59</f>
        <v>0</v>
      </c>
      <c r="J54" s="140">
        <f t="shared" si="44"/>
        <v>0</v>
      </c>
      <c r="K54" s="140">
        <f t="shared" si="44"/>
        <v>0</v>
      </c>
      <c r="L54" s="140">
        <f t="shared" si="44"/>
        <v>0</v>
      </c>
      <c r="M54" s="140">
        <f t="shared" si="44"/>
        <v>0</v>
      </c>
      <c r="N54" s="140">
        <f t="shared" si="44"/>
        <v>0</v>
      </c>
      <c r="O54" s="191">
        <f t="shared" si="4"/>
        <v>213.67</v>
      </c>
    </row>
    <row r="55" spans="1:15" s="121" customFormat="1" ht="69.75" x14ac:dyDescent="0.35">
      <c r="A55" s="341"/>
      <c r="B55" s="342"/>
      <c r="C55" s="123" t="s">
        <v>104</v>
      </c>
      <c r="D55" s="115">
        <f>D62</f>
        <v>0</v>
      </c>
      <c r="E55" s="115">
        <f t="shared" ref="E55:H55" si="45">E62</f>
        <v>0</v>
      </c>
      <c r="F55" s="210">
        <f t="shared" si="45"/>
        <v>0</v>
      </c>
      <c r="G55" s="115">
        <f t="shared" si="45"/>
        <v>0</v>
      </c>
      <c r="H55" s="140">
        <f t="shared" si="45"/>
        <v>0</v>
      </c>
      <c r="I55" s="140">
        <f t="shared" ref="I55:N55" si="46">I62</f>
        <v>0</v>
      </c>
      <c r="J55" s="140">
        <f t="shared" si="46"/>
        <v>0</v>
      </c>
      <c r="K55" s="140">
        <f t="shared" si="46"/>
        <v>0</v>
      </c>
      <c r="L55" s="140">
        <f t="shared" si="46"/>
        <v>0</v>
      </c>
      <c r="M55" s="140">
        <f t="shared" si="46"/>
        <v>0</v>
      </c>
      <c r="N55" s="140">
        <f t="shared" si="46"/>
        <v>0</v>
      </c>
      <c r="O55" s="180">
        <f t="shared" si="4"/>
        <v>0</v>
      </c>
    </row>
    <row r="56" spans="1:15" s="121" customFormat="1" ht="46.5" x14ac:dyDescent="0.35">
      <c r="A56" s="341"/>
      <c r="B56" s="342"/>
      <c r="C56" s="123" t="s">
        <v>8</v>
      </c>
      <c r="D56" s="115">
        <f>D61</f>
        <v>47540</v>
      </c>
      <c r="E56" s="115">
        <f t="shared" ref="E56:H56" si="47">E61</f>
        <v>0</v>
      </c>
      <c r="F56" s="210">
        <f t="shared" si="47"/>
        <v>0</v>
      </c>
      <c r="G56" s="115">
        <f t="shared" si="47"/>
        <v>0</v>
      </c>
      <c r="H56" s="140">
        <f t="shared" si="47"/>
        <v>0</v>
      </c>
      <c r="I56" s="140">
        <f t="shared" ref="I56:N56" si="48">I61</f>
        <v>0</v>
      </c>
      <c r="J56" s="140">
        <f t="shared" si="48"/>
        <v>0</v>
      </c>
      <c r="K56" s="140">
        <f t="shared" si="48"/>
        <v>0</v>
      </c>
      <c r="L56" s="140">
        <f t="shared" si="48"/>
        <v>0</v>
      </c>
      <c r="M56" s="140">
        <f t="shared" si="48"/>
        <v>0</v>
      </c>
      <c r="N56" s="140">
        <f t="shared" si="48"/>
        <v>0</v>
      </c>
      <c r="O56" s="180">
        <f t="shared" si="4"/>
        <v>47540</v>
      </c>
    </row>
    <row r="57" spans="1:15" s="121" customFormat="1" ht="23.25" x14ac:dyDescent="0.35">
      <c r="A57" s="336" t="s">
        <v>47</v>
      </c>
      <c r="B57" s="333" t="s">
        <v>69</v>
      </c>
      <c r="C57" s="124" t="s">
        <v>5</v>
      </c>
      <c r="D57" s="116">
        <f>SUM(D58:D59)</f>
        <v>182300.99000000002</v>
      </c>
      <c r="E57" s="116">
        <f t="shared" ref="E57:H57" si="49">SUM(E58:E59)</f>
        <v>226595.08</v>
      </c>
      <c r="F57" s="211">
        <f t="shared" si="49"/>
        <v>13314.6</v>
      </c>
      <c r="G57" s="116">
        <f t="shared" si="49"/>
        <v>0</v>
      </c>
      <c r="H57" s="140">
        <f t="shared" si="49"/>
        <v>0</v>
      </c>
      <c r="I57" s="140">
        <f t="shared" ref="I57:N57" si="50">SUM(I58:I59)</f>
        <v>0</v>
      </c>
      <c r="J57" s="140">
        <f t="shared" si="50"/>
        <v>0</v>
      </c>
      <c r="K57" s="140">
        <f t="shared" si="50"/>
        <v>0</v>
      </c>
      <c r="L57" s="140">
        <f t="shared" si="50"/>
        <v>0</v>
      </c>
      <c r="M57" s="140">
        <f t="shared" si="50"/>
        <v>0</v>
      </c>
      <c r="N57" s="140">
        <f t="shared" si="50"/>
        <v>0</v>
      </c>
      <c r="O57" s="191">
        <f t="shared" si="4"/>
        <v>422210.67</v>
      </c>
    </row>
    <row r="58" spans="1:15" s="121" customFormat="1" ht="23.25" customHeight="1" x14ac:dyDescent="0.35">
      <c r="A58" s="337"/>
      <c r="B58" s="334"/>
      <c r="C58" s="124" t="s">
        <v>6</v>
      </c>
      <c r="D58" s="116">
        <v>182222.6</v>
      </c>
      <c r="E58" s="184">
        <v>226583.4</v>
      </c>
      <c r="F58" s="211">
        <v>13191</v>
      </c>
      <c r="G58" s="116">
        <v>0</v>
      </c>
      <c r="H58" s="140">
        <v>0</v>
      </c>
      <c r="I58" s="140">
        <v>0</v>
      </c>
      <c r="J58" s="140">
        <v>0</v>
      </c>
      <c r="K58" s="140">
        <v>0</v>
      </c>
      <c r="L58" s="140">
        <v>0</v>
      </c>
      <c r="M58" s="140">
        <v>0</v>
      </c>
      <c r="N58" s="140">
        <v>0</v>
      </c>
      <c r="O58" s="191">
        <f t="shared" si="4"/>
        <v>421997</v>
      </c>
    </row>
    <row r="59" spans="1:15" s="121" customFormat="1" ht="23.25" customHeight="1" x14ac:dyDescent="0.35">
      <c r="A59" s="338"/>
      <c r="B59" s="335"/>
      <c r="C59" s="124" t="s">
        <v>7</v>
      </c>
      <c r="D59" s="116">
        <v>78.39</v>
      </c>
      <c r="E59" s="116">
        <v>11.68</v>
      </c>
      <c r="F59" s="211">
        <v>123.6</v>
      </c>
      <c r="G59" s="116">
        <v>0</v>
      </c>
      <c r="H59" s="140">
        <v>0</v>
      </c>
      <c r="I59" s="140">
        <v>0</v>
      </c>
      <c r="J59" s="140">
        <v>0</v>
      </c>
      <c r="K59" s="140">
        <v>0</v>
      </c>
      <c r="L59" s="140">
        <v>0</v>
      </c>
      <c r="M59" s="140">
        <v>0</v>
      </c>
      <c r="N59" s="140">
        <v>0</v>
      </c>
      <c r="O59" s="191">
        <f t="shared" si="4"/>
        <v>213.67</v>
      </c>
    </row>
    <row r="60" spans="1:15" s="121" customFormat="1" ht="116.25" x14ac:dyDescent="0.35">
      <c r="A60" s="125" t="s">
        <v>48</v>
      </c>
      <c r="B60" s="126" t="s">
        <v>70</v>
      </c>
      <c r="C60" s="124" t="s">
        <v>6</v>
      </c>
      <c r="D60" s="117">
        <v>36592.199999999997</v>
      </c>
      <c r="E60" s="117">
        <v>38169.699999999997</v>
      </c>
      <c r="F60" s="212">
        <v>36696</v>
      </c>
      <c r="G60" s="117">
        <v>35674.6</v>
      </c>
      <c r="H60" s="141">
        <v>34869.199999999997</v>
      </c>
      <c r="I60" s="141">
        <v>34869.199999999997</v>
      </c>
      <c r="J60" s="141">
        <v>34869.199999999997</v>
      </c>
      <c r="K60" s="141">
        <v>34869.199999999997</v>
      </c>
      <c r="L60" s="141">
        <v>34869.199999999997</v>
      </c>
      <c r="M60" s="141">
        <v>34869.199999999997</v>
      </c>
      <c r="N60" s="141">
        <v>34869.199999999997</v>
      </c>
      <c r="O60" s="191">
        <f t="shared" si="4"/>
        <v>391216.90000000008</v>
      </c>
    </row>
    <row r="61" spans="1:15" s="121" customFormat="1" ht="69.75" x14ac:dyDescent="0.35">
      <c r="A61" s="125" t="s">
        <v>50</v>
      </c>
      <c r="B61" s="126" t="s">
        <v>49</v>
      </c>
      <c r="C61" s="124" t="s">
        <v>8</v>
      </c>
      <c r="D61" s="117">
        <v>47540</v>
      </c>
      <c r="E61" s="117">
        <v>0</v>
      </c>
      <c r="F61" s="212">
        <v>0</v>
      </c>
      <c r="G61" s="117">
        <v>0</v>
      </c>
      <c r="H61" s="140">
        <v>0</v>
      </c>
      <c r="I61" s="140">
        <v>0</v>
      </c>
      <c r="J61" s="140">
        <v>0</v>
      </c>
      <c r="K61" s="140">
        <v>0</v>
      </c>
      <c r="L61" s="140">
        <v>0</v>
      </c>
      <c r="M61" s="140">
        <v>0</v>
      </c>
      <c r="N61" s="140">
        <v>0</v>
      </c>
      <c r="O61" s="180">
        <f t="shared" si="4"/>
        <v>47540</v>
      </c>
    </row>
    <row r="62" spans="1:15" s="121" customFormat="1" ht="69.75" x14ac:dyDescent="0.35">
      <c r="A62" s="125" t="s">
        <v>51</v>
      </c>
      <c r="B62" s="124" t="s">
        <v>90</v>
      </c>
      <c r="C62" s="123" t="s">
        <v>105</v>
      </c>
      <c r="D62" s="116">
        <v>0</v>
      </c>
      <c r="E62" s="116">
        <v>0</v>
      </c>
      <c r="F62" s="211">
        <v>0</v>
      </c>
      <c r="G62" s="116">
        <v>0</v>
      </c>
      <c r="H62" s="142">
        <v>0</v>
      </c>
      <c r="I62" s="142">
        <v>0</v>
      </c>
      <c r="J62" s="142">
        <v>0</v>
      </c>
      <c r="K62" s="142">
        <v>0</v>
      </c>
      <c r="L62" s="142">
        <v>0</v>
      </c>
      <c r="M62" s="142">
        <v>0</v>
      </c>
      <c r="N62" s="142">
        <v>0</v>
      </c>
      <c r="O62" s="180">
        <f t="shared" si="4"/>
        <v>0</v>
      </c>
    </row>
    <row r="63" spans="1:15" s="121" customFormat="1" ht="72.2" customHeight="1" x14ac:dyDescent="0.35">
      <c r="A63" s="119">
        <v>4</v>
      </c>
      <c r="B63" s="122" t="s">
        <v>52</v>
      </c>
      <c r="C63" s="120" t="s">
        <v>6</v>
      </c>
      <c r="D63" s="118">
        <f>D64+D65+D66</f>
        <v>194059.19999999998</v>
      </c>
      <c r="E63" s="119">
        <f t="shared" ref="E63:N63" si="51">E64+E66+E65</f>
        <v>476703.3</v>
      </c>
      <c r="F63" s="213">
        <f t="shared" si="51"/>
        <v>129224.2</v>
      </c>
      <c r="G63" s="119">
        <f t="shared" si="51"/>
        <v>91220.9</v>
      </c>
      <c r="H63" s="143">
        <f t="shared" si="51"/>
        <v>91239.299999999988</v>
      </c>
      <c r="I63" s="143">
        <f t="shared" si="51"/>
        <v>91239.299999999988</v>
      </c>
      <c r="J63" s="143">
        <f t="shared" si="51"/>
        <v>91239.299999999988</v>
      </c>
      <c r="K63" s="143">
        <f t="shared" si="51"/>
        <v>91239.299999999988</v>
      </c>
      <c r="L63" s="143">
        <f t="shared" si="51"/>
        <v>91239.299999999988</v>
      </c>
      <c r="M63" s="143">
        <f t="shared" si="51"/>
        <v>91239.299999999988</v>
      </c>
      <c r="N63" s="143">
        <f t="shared" si="51"/>
        <v>91239.299999999988</v>
      </c>
      <c r="O63" s="180">
        <f t="shared" si="4"/>
        <v>1529882.7000000002</v>
      </c>
    </row>
    <row r="64" spans="1:15" s="121" customFormat="1" ht="68.45" customHeight="1" x14ac:dyDescent="0.35">
      <c r="A64" s="119" t="s">
        <v>53</v>
      </c>
      <c r="B64" s="122" t="s">
        <v>54</v>
      </c>
      <c r="C64" s="122" t="s">
        <v>6</v>
      </c>
      <c r="D64" s="114">
        <v>41972.2</v>
      </c>
      <c r="E64" s="114">
        <v>57686.3</v>
      </c>
      <c r="F64" s="206">
        <v>73847.899999999994</v>
      </c>
      <c r="G64" s="114">
        <v>71479.399999999994</v>
      </c>
      <c r="H64" s="138">
        <v>71479.399999999994</v>
      </c>
      <c r="I64" s="138">
        <v>71479.399999999994</v>
      </c>
      <c r="J64" s="138">
        <v>71479.399999999994</v>
      </c>
      <c r="K64" s="138">
        <v>71479.399999999994</v>
      </c>
      <c r="L64" s="138">
        <v>71479.399999999994</v>
      </c>
      <c r="M64" s="138">
        <v>71479.399999999994</v>
      </c>
      <c r="N64" s="138">
        <v>71479.399999999994</v>
      </c>
      <c r="O64" s="180">
        <f>D64+E64+F64+G64+H64+I64+J64+K64+L64+M64+N64</f>
        <v>745341.60000000009</v>
      </c>
    </row>
    <row r="65" spans="1:15" s="121" customFormat="1" ht="100.5" customHeight="1" x14ac:dyDescent="0.35">
      <c r="A65" s="119" t="s">
        <v>55</v>
      </c>
      <c r="B65" s="122" t="s">
        <v>56</v>
      </c>
      <c r="C65" s="122" t="s">
        <v>6</v>
      </c>
      <c r="D65" s="114">
        <v>16868.7</v>
      </c>
      <c r="E65" s="114">
        <v>18929.8</v>
      </c>
      <c r="F65" s="206">
        <v>20317.8</v>
      </c>
      <c r="G65" s="114">
        <v>19741.5</v>
      </c>
      <c r="H65" s="139">
        <v>19759.900000000001</v>
      </c>
      <c r="I65" s="139">
        <v>19759.900000000001</v>
      </c>
      <c r="J65" s="139">
        <v>19759.900000000001</v>
      </c>
      <c r="K65" s="139">
        <v>19759.900000000001</v>
      </c>
      <c r="L65" s="139">
        <v>19759.900000000001</v>
      </c>
      <c r="M65" s="139">
        <v>19759.900000000001</v>
      </c>
      <c r="N65" s="139">
        <v>19759.900000000001</v>
      </c>
      <c r="O65" s="180">
        <f t="shared" si="4"/>
        <v>214177.09999999998</v>
      </c>
    </row>
    <row r="66" spans="1:15" s="121" customFormat="1" ht="48.75" customHeight="1" x14ac:dyDescent="0.35">
      <c r="A66" s="119" t="s">
        <v>57</v>
      </c>
      <c r="B66" s="122" t="s">
        <v>106</v>
      </c>
      <c r="C66" s="122" t="s">
        <v>6</v>
      </c>
      <c r="D66" s="114">
        <v>135218.29999999999</v>
      </c>
      <c r="E66" s="114">
        <f>81.2+6+400000</f>
        <v>400087.2</v>
      </c>
      <c r="F66" s="206">
        <f>58.5+35000</f>
        <v>35058.5</v>
      </c>
      <c r="G66" s="114"/>
      <c r="H66" s="138"/>
      <c r="I66" s="138"/>
      <c r="J66" s="138"/>
      <c r="K66" s="138"/>
      <c r="L66" s="138"/>
      <c r="M66" s="138"/>
      <c r="N66" s="138"/>
      <c r="O66" s="180">
        <f t="shared" si="4"/>
        <v>570364</v>
      </c>
    </row>
    <row r="67" spans="1:15" s="2" customFormat="1" ht="15.75" customHeight="1" x14ac:dyDescent="0.25">
      <c r="E67" s="25"/>
      <c r="F67" s="214"/>
      <c r="G67" s="25"/>
      <c r="O67" s="174"/>
    </row>
    <row r="68" spans="1:15" s="2" customFormat="1" ht="15.75" customHeight="1" x14ac:dyDescent="0.25">
      <c r="E68" s="25"/>
      <c r="F68" s="214"/>
      <c r="G68" s="25"/>
      <c r="O68" s="174"/>
    </row>
    <row r="69" spans="1:15" s="2" customFormat="1" ht="15.75" customHeight="1" x14ac:dyDescent="0.25">
      <c r="E69" s="25"/>
      <c r="F69" s="214"/>
      <c r="G69" s="25"/>
      <c r="O69" s="174"/>
    </row>
    <row r="70" spans="1:15" s="2" customFormat="1" ht="15.75" customHeight="1" x14ac:dyDescent="0.25">
      <c r="E70" s="25"/>
      <c r="F70" s="214"/>
      <c r="G70" s="25"/>
      <c r="O70" s="174"/>
    </row>
    <row r="71" spans="1:15" s="2" customFormat="1" ht="15.75" customHeight="1" x14ac:dyDescent="0.25">
      <c r="E71" s="25"/>
      <c r="F71" s="214"/>
      <c r="G71" s="25"/>
      <c r="O71" s="174"/>
    </row>
    <row r="72" spans="1:15" s="2" customFormat="1" ht="15.75" customHeight="1" x14ac:dyDescent="0.25">
      <c r="E72" s="25"/>
      <c r="F72" s="214"/>
      <c r="G72" s="25"/>
      <c r="O72" s="174"/>
    </row>
    <row r="73" spans="1:15" s="2" customFormat="1" ht="15.75" customHeight="1" x14ac:dyDescent="0.25">
      <c r="E73" s="25"/>
      <c r="F73" s="214"/>
      <c r="G73" s="25"/>
      <c r="O73" s="174"/>
    </row>
    <row r="65520" ht="12.75" customHeight="1" x14ac:dyDescent="0.25"/>
    <row r="65521" ht="12.75" customHeight="1" x14ac:dyDescent="0.25"/>
    <row r="65522" ht="12.75" customHeight="1" x14ac:dyDescent="0.25"/>
    <row r="65523" ht="12.75" customHeight="1" x14ac:dyDescent="0.25"/>
    <row r="65524" ht="12.75" customHeight="1" x14ac:dyDescent="0.25"/>
    <row r="65525" ht="12.75" customHeight="1" x14ac:dyDescent="0.25"/>
    <row r="65526" ht="12.75" customHeight="1" x14ac:dyDescent="0.25"/>
    <row r="65527" ht="12.75" customHeight="1" x14ac:dyDescent="0.25"/>
    <row r="65528" ht="12.75" customHeight="1" x14ac:dyDescent="0.25"/>
    <row r="65529" ht="12.75" customHeight="1" x14ac:dyDescent="0.25"/>
    <row r="65530" ht="12.75" customHeight="1" x14ac:dyDescent="0.25"/>
    <row r="65531" ht="12.75" customHeight="1" x14ac:dyDescent="0.25"/>
    <row r="65532" ht="12.75" customHeight="1" x14ac:dyDescent="0.25"/>
    <row r="65533" ht="12.75" customHeight="1" x14ac:dyDescent="0.25"/>
    <row r="65534" ht="12.75" customHeight="1" x14ac:dyDescent="0.25"/>
    <row r="65535" ht="12.75" customHeight="1" x14ac:dyDescent="0.25"/>
    <row r="65536" ht="12.75" customHeight="1" x14ac:dyDescent="0.25"/>
    <row r="65537" ht="12.75" customHeight="1" x14ac:dyDescent="0.25"/>
  </sheetData>
  <sheetProtection selectLockedCells="1" selectUnlockedCells="1"/>
  <autoFilter ref="A2:O66"/>
  <mergeCells count="21">
    <mergeCell ref="B57:B59"/>
    <mergeCell ref="A57:A59"/>
    <mergeCell ref="A37:A39"/>
    <mergeCell ref="B37:B39"/>
    <mergeCell ref="A40:A42"/>
    <mergeCell ref="B40:B42"/>
    <mergeCell ref="A52:A56"/>
    <mergeCell ref="B52:B56"/>
    <mergeCell ref="A10:A13"/>
    <mergeCell ref="B10:B13"/>
    <mergeCell ref="A32:A35"/>
    <mergeCell ref="B32:B35"/>
    <mergeCell ref="A25:A28"/>
    <mergeCell ref="B25:B28"/>
    <mergeCell ref="A29:A31"/>
    <mergeCell ref="B29:B31"/>
    <mergeCell ref="A1:A2"/>
    <mergeCell ref="B1:B2"/>
    <mergeCell ref="C1:C2"/>
    <mergeCell ref="A3:A9"/>
    <mergeCell ref="B3:B9"/>
  </mergeCells>
  <pageMargins left="0.25" right="0.25" top="0.75" bottom="0.75" header="0.3" footer="0.3"/>
  <pageSetup paperSize="9" scale="10" firstPageNumber="0" fitToHeight="0" orientation="portrait" r:id="rId1"/>
  <headerFooter alignWithMargins="0">
    <oddHeader>&amp;C&amp;"Times New Roman,Обычный"&amp;12&amp;A</oddHeader>
    <oddFooter>&amp;C&amp;"Times New Roman,Обычный"&amp;12Страница &amp;P</oddFooter>
  </headerFooter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5"/>
  <sheetViews>
    <sheetView tabSelected="1" view="pageBreakPreview" topLeftCell="A67" zoomScale="55" zoomScaleNormal="40" zoomScaleSheetLayoutView="55" zoomScalePageLayoutView="40" workbookViewId="0">
      <selection activeCell="B91" sqref="B91"/>
    </sheetView>
  </sheetViews>
  <sheetFormatPr defaultColWidth="9" defaultRowHeight="15.75" customHeight="1" x14ac:dyDescent="0.3"/>
  <cols>
    <col min="1" max="1" width="9.140625" style="33" customWidth="1"/>
    <col min="2" max="2" width="46.42578125" style="28" customWidth="1"/>
    <col min="3" max="3" width="45.140625" style="29" customWidth="1"/>
    <col min="4" max="4" width="27.42578125" style="29" customWidth="1"/>
    <col min="5" max="5" width="27.85546875" style="28" customWidth="1"/>
    <col min="6" max="7" width="24.42578125" style="28" customWidth="1"/>
    <col min="8" max="14" width="25.42578125" style="28" customWidth="1"/>
    <col min="15" max="15" width="24.140625" style="75" customWidth="1"/>
    <col min="16" max="16" width="17.42578125" style="75" hidden="1" customWidth="1"/>
    <col min="17" max="18" width="9" style="28"/>
    <col min="19" max="19" width="11" style="28" bestFit="1" customWidth="1"/>
    <col min="20" max="16384" width="9" style="28"/>
  </cols>
  <sheetData>
    <row r="1" spans="1:17" s="40" customFormat="1" ht="84.75" customHeight="1" x14ac:dyDescent="0.45">
      <c r="A1" s="34"/>
      <c r="B1" s="35"/>
      <c r="C1" s="36"/>
      <c r="D1" s="37"/>
      <c r="E1" s="38"/>
      <c r="F1" s="39"/>
      <c r="G1" s="310"/>
      <c r="H1" s="310"/>
      <c r="I1" s="310"/>
      <c r="J1" s="310"/>
      <c r="K1" s="437" t="s">
        <v>155</v>
      </c>
      <c r="L1" s="437"/>
      <c r="M1" s="437"/>
      <c r="N1" s="437"/>
      <c r="O1" s="437"/>
      <c r="P1" s="85"/>
      <c r="Q1" s="85"/>
    </row>
    <row r="2" spans="1:17" s="40" customFormat="1" ht="55.5" customHeight="1" x14ac:dyDescent="0.45">
      <c r="A2" s="34"/>
      <c r="B2" s="35"/>
      <c r="C2" s="36"/>
      <c r="D2" s="37"/>
      <c r="E2" s="38"/>
      <c r="F2" s="39"/>
      <c r="G2" s="310"/>
      <c r="H2" s="310"/>
      <c r="I2" s="310"/>
      <c r="J2" s="310"/>
      <c r="K2" s="438" t="s">
        <v>156</v>
      </c>
      <c r="L2" s="438"/>
      <c r="M2" s="438"/>
      <c r="N2" s="438"/>
      <c r="O2" s="438"/>
      <c r="P2" s="85"/>
      <c r="Q2" s="85"/>
    </row>
    <row r="3" spans="1:17" s="40" customFormat="1" ht="84.75" customHeight="1" x14ac:dyDescent="0.7">
      <c r="A3" s="34"/>
      <c r="B3" s="35"/>
      <c r="C3" s="36"/>
      <c r="D3" s="41"/>
      <c r="E3" s="42"/>
      <c r="F3" s="42"/>
      <c r="G3" s="310"/>
      <c r="H3" s="310"/>
      <c r="I3" s="310"/>
      <c r="J3" s="310"/>
      <c r="K3" s="439" t="s">
        <v>157</v>
      </c>
      <c r="L3" s="439"/>
      <c r="M3" s="439"/>
      <c r="N3" s="439"/>
      <c r="O3" s="439"/>
      <c r="P3" s="85"/>
      <c r="Q3" s="85"/>
    </row>
    <row r="4" spans="1:17" s="40" customFormat="1" ht="114.75" customHeight="1" x14ac:dyDescent="0.7">
      <c r="A4" s="34"/>
      <c r="B4" s="35"/>
      <c r="C4" s="36"/>
      <c r="D4" s="41"/>
      <c r="E4" s="42"/>
      <c r="F4" s="42"/>
      <c r="G4" s="310"/>
      <c r="H4" s="310"/>
      <c r="I4" s="310"/>
      <c r="J4" s="310"/>
      <c r="K4" s="311"/>
      <c r="L4" s="311"/>
      <c r="M4" s="311"/>
      <c r="N4" s="311"/>
      <c r="O4" s="311"/>
      <c r="P4" s="85"/>
      <c r="Q4" s="85"/>
    </row>
    <row r="5" spans="1:17" s="40" customFormat="1" ht="48.75" customHeight="1" x14ac:dyDescent="0.7">
      <c r="A5" s="371" t="s">
        <v>134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76"/>
      <c r="Q5" s="38"/>
    </row>
    <row r="6" spans="1:17" s="40" customFormat="1" ht="54.75" customHeight="1" x14ac:dyDescent="0.45">
      <c r="A6" s="389" t="s">
        <v>135</v>
      </c>
      <c r="B6" s="389"/>
      <c r="C6" s="390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78"/>
    </row>
    <row r="7" spans="1:17" ht="51" customHeight="1" x14ac:dyDescent="0.3">
      <c r="A7" s="26"/>
      <c r="B7" s="26"/>
      <c r="C7" s="27"/>
      <c r="D7" s="27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7" s="29" customFormat="1" ht="20.25" customHeight="1" x14ac:dyDescent="0.3">
      <c r="A8" s="399" t="s">
        <v>58</v>
      </c>
      <c r="B8" s="402" t="s">
        <v>123</v>
      </c>
      <c r="C8" s="394" t="s">
        <v>91</v>
      </c>
      <c r="D8" s="391" t="s">
        <v>59</v>
      </c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3"/>
      <c r="P8" s="77"/>
    </row>
    <row r="9" spans="1:17" s="29" customFormat="1" ht="20.25" x14ac:dyDescent="0.3">
      <c r="A9" s="400"/>
      <c r="B9" s="403"/>
      <c r="C9" s="395"/>
      <c r="D9" s="49" t="s">
        <v>84</v>
      </c>
      <c r="E9" s="50" t="s">
        <v>129</v>
      </c>
      <c r="F9" s="50" t="s">
        <v>86</v>
      </c>
      <c r="G9" s="50" t="s">
        <v>87</v>
      </c>
      <c r="H9" s="50" t="s">
        <v>88</v>
      </c>
      <c r="I9" s="83" t="s">
        <v>138</v>
      </c>
      <c r="J9" s="83" t="s">
        <v>139</v>
      </c>
      <c r="K9" s="83" t="s">
        <v>140</v>
      </c>
      <c r="L9" s="83" t="s">
        <v>141</v>
      </c>
      <c r="M9" s="83" t="s">
        <v>142</v>
      </c>
      <c r="N9" s="83" t="s">
        <v>143</v>
      </c>
      <c r="O9" s="83" t="s">
        <v>60</v>
      </c>
      <c r="P9" s="77"/>
    </row>
    <row r="10" spans="1:17" s="29" customFormat="1" ht="25.9" customHeight="1" x14ac:dyDescent="0.3">
      <c r="A10" s="401"/>
      <c r="B10" s="404"/>
      <c r="C10" s="396"/>
      <c r="D10" s="51"/>
      <c r="E10" s="52"/>
      <c r="F10" s="52"/>
      <c r="G10" s="52"/>
      <c r="H10" s="52"/>
      <c r="I10" s="176"/>
      <c r="J10" s="176"/>
      <c r="K10" s="176"/>
      <c r="L10" s="176"/>
      <c r="M10" s="176"/>
      <c r="N10" s="176"/>
      <c r="O10" s="84"/>
      <c r="P10" s="77"/>
    </row>
    <row r="11" spans="1:17" s="29" customFormat="1" ht="20.25" x14ac:dyDescent="0.3">
      <c r="A11" s="100"/>
      <c r="B11" s="382" t="s">
        <v>92</v>
      </c>
      <c r="C11" s="53" t="s">
        <v>5</v>
      </c>
      <c r="D11" s="244">
        <f>D16+D23+D25+D12+D22+D24</f>
        <v>3061012.0599999996</v>
      </c>
      <c r="E11" s="244">
        <f>E16+E23+E25+E12+E22+E24</f>
        <v>3745349.4888199996</v>
      </c>
      <c r="F11" s="244">
        <f t="shared" ref="F11:N11" si="0">F16+F23+F25+F12+F22</f>
        <v>3690812.0900000008</v>
      </c>
      <c r="G11" s="244">
        <f t="shared" si="0"/>
        <v>2000071.6300000001</v>
      </c>
      <c r="H11" s="244">
        <f t="shared" si="0"/>
        <v>2238179.33</v>
      </c>
      <c r="I11" s="244">
        <f t="shared" si="0"/>
        <v>2674003.2599999998</v>
      </c>
      <c r="J11" s="244">
        <f t="shared" si="0"/>
        <v>2674003.2599999998</v>
      </c>
      <c r="K11" s="244">
        <f t="shared" si="0"/>
        <v>2674003.2599999998</v>
      </c>
      <c r="L11" s="244">
        <f t="shared" si="0"/>
        <v>2674003.2599999998</v>
      </c>
      <c r="M11" s="244">
        <f t="shared" si="0"/>
        <v>2674003.2599999998</v>
      </c>
      <c r="N11" s="244">
        <f t="shared" si="0"/>
        <v>2674003.2599999998</v>
      </c>
      <c r="O11" s="245">
        <f>SUM(D11:H11)+I11+J11+K11+L11+M11+N11</f>
        <v>30779444.158819988</v>
      </c>
      <c r="P11" s="79">
        <f>O12+O16+O22+O23+O24+O25</f>
        <v>30779444.158820003</v>
      </c>
    </row>
    <row r="12" spans="1:17" s="29" customFormat="1" ht="20.25" x14ac:dyDescent="0.3">
      <c r="A12" s="100"/>
      <c r="B12" s="383"/>
      <c r="C12" s="54" t="s">
        <v>61</v>
      </c>
      <c r="D12" s="246">
        <f t="shared" ref="D12:N12" si="1">D13+D15</f>
        <v>33692</v>
      </c>
      <c r="E12" s="246">
        <f t="shared" si="1"/>
        <v>0</v>
      </c>
      <c r="F12" s="246">
        <f t="shared" si="1"/>
        <v>262785</v>
      </c>
      <c r="G12" s="246">
        <f t="shared" si="1"/>
        <v>514872.5</v>
      </c>
      <c r="H12" s="246">
        <f t="shared" si="1"/>
        <v>273671.5</v>
      </c>
      <c r="I12" s="246">
        <f t="shared" si="1"/>
        <v>0</v>
      </c>
      <c r="J12" s="246">
        <f t="shared" si="1"/>
        <v>0</v>
      </c>
      <c r="K12" s="246">
        <f t="shared" si="1"/>
        <v>0</v>
      </c>
      <c r="L12" s="246">
        <f t="shared" si="1"/>
        <v>0</v>
      </c>
      <c r="M12" s="246">
        <f t="shared" si="1"/>
        <v>0</v>
      </c>
      <c r="N12" s="246">
        <f t="shared" si="1"/>
        <v>0</v>
      </c>
      <c r="O12" s="247">
        <f t="shared" ref="O12:O65" si="2">SUM(D12:H12)+I12+J12+K12+L12+M12+N12</f>
        <v>1085021</v>
      </c>
      <c r="P12" s="77"/>
    </row>
    <row r="13" spans="1:17" s="29" customFormat="1" ht="21.75" customHeight="1" x14ac:dyDescent="0.3">
      <c r="A13" s="100"/>
      <c r="B13" s="383"/>
      <c r="C13" s="54" t="s">
        <v>62</v>
      </c>
      <c r="D13" s="360">
        <f t="shared" ref="D13:N13" si="3">D33</f>
        <v>33692</v>
      </c>
      <c r="E13" s="360">
        <f t="shared" si="3"/>
        <v>0</v>
      </c>
      <c r="F13" s="360">
        <f t="shared" si="3"/>
        <v>262785</v>
      </c>
      <c r="G13" s="360">
        <f t="shared" si="3"/>
        <v>514872.5</v>
      </c>
      <c r="H13" s="360">
        <f t="shared" si="3"/>
        <v>273671.5</v>
      </c>
      <c r="I13" s="360">
        <f t="shared" si="3"/>
        <v>0</v>
      </c>
      <c r="J13" s="360">
        <f t="shared" si="3"/>
        <v>0</v>
      </c>
      <c r="K13" s="360">
        <f t="shared" si="3"/>
        <v>0</v>
      </c>
      <c r="L13" s="360">
        <f t="shared" si="3"/>
        <v>0</v>
      </c>
      <c r="M13" s="360">
        <f t="shared" si="3"/>
        <v>0</v>
      </c>
      <c r="N13" s="347">
        <f t="shared" si="3"/>
        <v>0</v>
      </c>
      <c r="O13" s="246">
        <f t="shared" si="2"/>
        <v>1085021</v>
      </c>
      <c r="P13" s="77"/>
    </row>
    <row r="14" spans="1:17" s="29" customFormat="1" ht="83.45" customHeight="1" x14ac:dyDescent="0.3">
      <c r="A14" s="100"/>
      <c r="B14" s="383"/>
      <c r="C14" s="90" t="s">
        <v>148</v>
      </c>
      <c r="D14" s="366"/>
      <c r="E14" s="366"/>
      <c r="F14" s="366"/>
      <c r="G14" s="366"/>
      <c r="H14" s="366"/>
      <c r="I14" s="366"/>
      <c r="J14" s="366"/>
      <c r="K14" s="366"/>
      <c r="L14" s="366"/>
      <c r="M14" s="361"/>
      <c r="N14" s="348"/>
      <c r="O14" s="248"/>
      <c r="P14" s="77"/>
    </row>
    <row r="15" spans="1:17" s="29" customFormat="1" ht="55.7" hidden="1" customHeight="1" x14ac:dyDescent="0.3">
      <c r="A15" s="100"/>
      <c r="B15" s="383"/>
      <c r="C15" s="55" t="s">
        <v>63</v>
      </c>
      <c r="D15" s="248">
        <f t="shared" ref="D15:H15" si="4">D35</f>
        <v>0</v>
      </c>
      <c r="E15" s="248">
        <f t="shared" si="4"/>
        <v>0</v>
      </c>
      <c r="F15" s="248">
        <f t="shared" si="4"/>
        <v>0</v>
      </c>
      <c r="G15" s="248">
        <f t="shared" si="4"/>
        <v>0</v>
      </c>
      <c r="H15" s="248">
        <f t="shared" si="4"/>
        <v>0</v>
      </c>
      <c r="I15" s="248">
        <f t="shared" ref="I15:N15" si="5">I35</f>
        <v>0</v>
      </c>
      <c r="J15" s="248">
        <f t="shared" si="5"/>
        <v>0</v>
      </c>
      <c r="K15" s="248">
        <f t="shared" si="5"/>
        <v>0</v>
      </c>
      <c r="L15" s="248">
        <f t="shared" si="5"/>
        <v>0</v>
      </c>
      <c r="M15" s="248">
        <f t="shared" si="5"/>
        <v>0</v>
      </c>
      <c r="N15" s="248">
        <f t="shared" si="5"/>
        <v>0</v>
      </c>
      <c r="O15" s="245">
        <f t="shared" si="2"/>
        <v>0</v>
      </c>
      <c r="P15" s="77"/>
    </row>
    <row r="16" spans="1:17" s="29" customFormat="1" ht="20.25" x14ac:dyDescent="0.3">
      <c r="A16" s="100"/>
      <c r="B16" s="383"/>
      <c r="C16" s="53" t="s">
        <v>64</v>
      </c>
      <c r="D16" s="244">
        <f t="shared" ref="D16:N16" si="6">D18+D19+D20+D21</f>
        <v>1888631.9</v>
      </c>
      <c r="E16" s="244">
        <f t="shared" si="6"/>
        <v>2612728.7999999998</v>
      </c>
      <c r="F16" s="244">
        <f t="shared" si="6"/>
        <v>2246106.5000000005</v>
      </c>
      <c r="G16" s="244">
        <f t="shared" si="6"/>
        <v>310973.10000000003</v>
      </c>
      <c r="H16" s="244">
        <f t="shared" si="6"/>
        <v>792746.79</v>
      </c>
      <c r="I16" s="244">
        <f t="shared" si="6"/>
        <v>1505034.5</v>
      </c>
      <c r="J16" s="244">
        <f t="shared" si="6"/>
        <v>1505034.5</v>
      </c>
      <c r="K16" s="244">
        <f t="shared" si="6"/>
        <v>1505034.5</v>
      </c>
      <c r="L16" s="244">
        <f t="shared" si="6"/>
        <v>1505034.5</v>
      </c>
      <c r="M16" s="244">
        <f t="shared" si="6"/>
        <v>1505034.5</v>
      </c>
      <c r="N16" s="244">
        <f t="shared" si="6"/>
        <v>1505034.5</v>
      </c>
      <c r="O16" s="245">
        <f t="shared" si="2"/>
        <v>16881394.09</v>
      </c>
      <c r="P16" s="77"/>
    </row>
    <row r="17" spans="1:16" s="29" customFormat="1" ht="20.25" x14ac:dyDescent="0.3">
      <c r="A17" s="100"/>
      <c r="B17" s="383"/>
      <c r="C17" s="53" t="s">
        <v>137</v>
      </c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5"/>
      <c r="P17" s="77"/>
    </row>
    <row r="18" spans="1:16" s="29" customFormat="1" ht="88.9" customHeight="1" x14ac:dyDescent="0.3">
      <c r="A18" s="100"/>
      <c r="B18" s="383"/>
      <c r="C18" s="53" t="s">
        <v>148</v>
      </c>
      <c r="D18" s="244">
        <f t="shared" ref="D18:N18" si="7">D38+D99+D116+D29</f>
        <v>1793828.8</v>
      </c>
      <c r="E18" s="244">
        <f t="shared" si="7"/>
        <v>2503766.6999999997</v>
      </c>
      <c r="F18" s="244">
        <f t="shared" si="7"/>
        <v>2126305.7000000002</v>
      </c>
      <c r="G18" s="244">
        <f t="shared" si="7"/>
        <v>193621.1</v>
      </c>
      <c r="H18" s="244">
        <f t="shared" si="7"/>
        <v>675347.59000000008</v>
      </c>
      <c r="I18" s="244">
        <f t="shared" si="7"/>
        <v>1387635.3</v>
      </c>
      <c r="J18" s="244">
        <f t="shared" si="7"/>
        <v>1387635.3</v>
      </c>
      <c r="K18" s="244">
        <f t="shared" si="7"/>
        <v>1387635.3</v>
      </c>
      <c r="L18" s="244">
        <f t="shared" si="7"/>
        <v>1387635.3</v>
      </c>
      <c r="M18" s="244">
        <f t="shared" si="7"/>
        <v>1387635.3</v>
      </c>
      <c r="N18" s="244">
        <f t="shared" si="7"/>
        <v>1387635.3</v>
      </c>
      <c r="O18" s="245">
        <f t="shared" si="2"/>
        <v>15618681.690000003</v>
      </c>
      <c r="P18" s="77"/>
    </row>
    <row r="19" spans="1:16" s="29" customFormat="1" ht="48.6" customHeight="1" x14ac:dyDescent="0.3">
      <c r="A19" s="100"/>
      <c r="B19" s="102"/>
      <c r="C19" s="53" t="s">
        <v>65</v>
      </c>
      <c r="D19" s="244">
        <f t="shared" ref="D19:H21" si="8">D39</f>
        <v>65779.7</v>
      </c>
      <c r="E19" s="244">
        <f t="shared" si="8"/>
        <v>76057.100000000006</v>
      </c>
      <c r="F19" s="244">
        <f t="shared" si="8"/>
        <v>83348.100000000006</v>
      </c>
      <c r="G19" s="244">
        <f t="shared" si="8"/>
        <v>82501.3</v>
      </c>
      <c r="H19" s="244">
        <f t="shared" si="8"/>
        <v>82548.5</v>
      </c>
      <c r="I19" s="244">
        <f t="shared" ref="I19:N19" si="9">I39</f>
        <v>82548.5</v>
      </c>
      <c r="J19" s="244">
        <f t="shared" si="9"/>
        <v>82548.5</v>
      </c>
      <c r="K19" s="244">
        <f t="shared" si="9"/>
        <v>82548.5</v>
      </c>
      <c r="L19" s="244">
        <f t="shared" si="9"/>
        <v>82548.5</v>
      </c>
      <c r="M19" s="244">
        <f t="shared" si="9"/>
        <v>82548.5</v>
      </c>
      <c r="N19" s="244">
        <f t="shared" si="9"/>
        <v>82548.5</v>
      </c>
      <c r="O19" s="245">
        <f t="shared" si="2"/>
        <v>885525.7</v>
      </c>
      <c r="P19" s="77"/>
    </row>
    <row r="20" spans="1:16" s="29" customFormat="1" ht="44.45" customHeight="1" x14ac:dyDescent="0.3">
      <c r="A20" s="100"/>
      <c r="B20" s="102"/>
      <c r="C20" s="53" t="s">
        <v>66</v>
      </c>
      <c r="D20" s="244">
        <f t="shared" si="8"/>
        <v>29023.4</v>
      </c>
      <c r="E20" s="244">
        <f t="shared" si="8"/>
        <v>32905</v>
      </c>
      <c r="F20" s="244">
        <f t="shared" si="8"/>
        <v>36452.699999999997</v>
      </c>
      <c r="G20" s="244">
        <f t="shared" si="8"/>
        <v>34850.699999999997</v>
      </c>
      <c r="H20" s="244">
        <f t="shared" si="8"/>
        <v>34850.699999999997</v>
      </c>
      <c r="I20" s="244">
        <f t="shared" ref="I20:N20" si="10">I40</f>
        <v>34850.699999999997</v>
      </c>
      <c r="J20" s="244">
        <f t="shared" si="10"/>
        <v>34850.699999999997</v>
      </c>
      <c r="K20" s="244">
        <f t="shared" si="10"/>
        <v>34850.699999999997</v>
      </c>
      <c r="L20" s="244">
        <f t="shared" si="10"/>
        <v>34850.699999999997</v>
      </c>
      <c r="M20" s="244">
        <f t="shared" si="10"/>
        <v>34850.699999999997</v>
      </c>
      <c r="N20" s="244">
        <f t="shared" si="10"/>
        <v>34850.699999999997</v>
      </c>
      <c r="O20" s="245">
        <f t="shared" si="2"/>
        <v>377186.70000000007</v>
      </c>
      <c r="P20" s="77"/>
    </row>
    <row r="21" spans="1:16" s="56" customFormat="1" ht="47.25" hidden="1" customHeight="1" x14ac:dyDescent="0.3">
      <c r="A21" s="101"/>
      <c r="B21" s="107"/>
      <c r="C21" s="67" t="s">
        <v>63</v>
      </c>
      <c r="D21" s="249">
        <f t="shared" si="8"/>
        <v>0</v>
      </c>
      <c r="E21" s="249">
        <f>E41</f>
        <v>0</v>
      </c>
      <c r="F21" s="249">
        <f t="shared" si="8"/>
        <v>0</v>
      </c>
      <c r="G21" s="249"/>
      <c r="H21" s="249">
        <f t="shared" si="8"/>
        <v>0</v>
      </c>
      <c r="I21" s="249">
        <f t="shared" ref="I21:N21" si="11">I41</f>
        <v>0</v>
      </c>
      <c r="J21" s="249">
        <f t="shared" si="11"/>
        <v>0</v>
      </c>
      <c r="K21" s="249">
        <f t="shared" si="11"/>
        <v>0</v>
      </c>
      <c r="L21" s="249">
        <f t="shared" si="11"/>
        <v>0</v>
      </c>
      <c r="M21" s="249">
        <f t="shared" si="11"/>
        <v>0</v>
      </c>
      <c r="N21" s="249">
        <f t="shared" si="11"/>
        <v>0</v>
      </c>
      <c r="O21" s="245">
        <f t="shared" si="2"/>
        <v>0</v>
      </c>
      <c r="P21" s="80"/>
    </row>
    <row r="22" spans="1:16" s="56" customFormat="1" ht="39" hidden="1" customHeight="1" x14ac:dyDescent="0.3">
      <c r="A22" s="100"/>
      <c r="B22" s="102"/>
      <c r="C22" s="91" t="s">
        <v>93</v>
      </c>
      <c r="D22" s="250">
        <v>0</v>
      </c>
      <c r="E22" s="250">
        <v>0</v>
      </c>
      <c r="F22" s="250">
        <v>0</v>
      </c>
      <c r="G22" s="250">
        <v>0</v>
      </c>
      <c r="H22" s="250">
        <v>0</v>
      </c>
      <c r="I22" s="250">
        <v>0</v>
      </c>
      <c r="J22" s="250">
        <v>0</v>
      </c>
      <c r="K22" s="250">
        <v>0</v>
      </c>
      <c r="L22" s="250">
        <v>0</v>
      </c>
      <c r="M22" s="250">
        <v>0</v>
      </c>
      <c r="N22" s="250">
        <v>0</v>
      </c>
      <c r="O22" s="286">
        <f t="shared" si="2"/>
        <v>0</v>
      </c>
      <c r="P22" s="80"/>
    </row>
    <row r="23" spans="1:16" s="77" customFormat="1" ht="20.25" x14ac:dyDescent="0.3">
      <c r="A23" s="241"/>
      <c r="B23" s="96"/>
      <c r="C23" s="94" t="s">
        <v>7</v>
      </c>
      <c r="D23" s="244">
        <f t="shared" ref="D23:N23" si="12">D42+D118</f>
        <v>28074.780000000002</v>
      </c>
      <c r="E23" s="244">
        <f t="shared" si="12"/>
        <v>6078.9800000000005</v>
      </c>
      <c r="F23" s="244">
        <f t="shared" si="12"/>
        <v>13024.83</v>
      </c>
      <c r="G23" s="244">
        <f t="shared" si="12"/>
        <v>5257.27</v>
      </c>
      <c r="H23" s="244">
        <f t="shared" si="12"/>
        <v>2792.28</v>
      </c>
      <c r="I23" s="244">
        <f t="shared" si="12"/>
        <v>0</v>
      </c>
      <c r="J23" s="244">
        <f t="shared" si="12"/>
        <v>0</v>
      </c>
      <c r="K23" s="244">
        <f t="shared" si="12"/>
        <v>0</v>
      </c>
      <c r="L23" s="244">
        <f t="shared" si="12"/>
        <v>0</v>
      </c>
      <c r="M23" s="244">
        <f t="shared" si="12"/>
        <v>0</v>
      </c>
      <c r="N23" s="244">
        <f t="shared" si="12"/>
        <v>0</v>
      </c>
      <c r="O23" s="244">
        <f t="shared" si="2"/>
        <v>55228.14</v>
      </c>
    </row>
    <row r="24" spans="1:16" s="77" customFormat="1" ht="87.6" customHeight="1" x14ac:dyDescent="0.3">
      <c r="A24" s="234"/>
      <c r="B24" s="243"/>
      <c r="C24" s="63" t="s">
        <v>113</v>
      </c>
      <c r="D24" s="248">
        <f>D43</f>
        <v>3524.8</v>
      </c>
      <c r="E24" s="248">
        <f t="shared" ref="E24:H24" si="13">E43</f>
        <v>3524.8</v>
      </c>
      <c r="F24" s="248">
        <f t="shared" si="13"/>
        <v>0</v>
      </c>
      <c r="G24" s="248">
        <f t="shared" si="13"/>
        <v>0</v>
      </c>
      <c r="H24" s="248">
        <f t="shared" si="13"/>
        <v>0</v>
      </c>
      <c r="I24" s="248">
        <f t="shared" ref="I24:N24" si="14">I43</f>
        <v>0</v>
      </c>
      <c r="J24" s="248">
        <f t="shared" si="14"/>
        <v>0</v>
      </c>
      <c r="K24" s="248">
        <f t="shared" si="14"/>
        <v>0</v>
      </c>
      <c r="L24" s="248">
        <f t="shared" si="14"/>
        <v>0</v>
      </c>
      <c r="M24" s="248">
        <f t="shared" si="14"/>
        <v>0</v>
      </c>
      <c r="N24" s="248">
        <f t="shared" si="14"/>
        <v>0</v>
      </c>
      <c r="O24" s="287">
        <f t="shared" si="2"/>
        <v>7049.6</v>
      </c>
    </row>
    <row r="25" spans="1:16" s="77" customFormat="1" ht="29.25" customHeight="1" x14ac:dyDescent="0.3">
      <c r="A25" s="240"/>
      <c r="B25" s="243"/>
      <c r="C25" s="63" t="s">
        <v>111</v>
      </c>
      <c r="D25" s="248">
        <f>D101+D119+D44</f>
        <v>1107088.58</v>
      </c>
      <c r="E25" s="248">
        <f t="shared" ref="E25:N25" si="15">SUM(E101,E119,E44)</f>
        <v>1123016.90882</v>
      </c>
      <c r="F25" s="248">
        <f t="shared" si="15"/>
        <v>1168895.76</v>
      </c>
      <c r="G25" s="248">
        <f t="shared" si="15"/>
        <v>1168968.76</v>
      </c>
      <c r="H25" s="248">
        <f t="shared" si="15"/>
        <v>1168968.76</v>
      </c>
      <c r="I25" s="248">
        <f t="shared" si="15"/>
        <v>1168968.76</v>
      </c>
      <c r="J25" s="248">
        <f t="shared" si="15"/>
        <v>1168968.76</v>
      </c>
      <c r="K25" s="248">
        <f t="shared" si="15"/>
        <v>1168968.76</v>
      </c>
      <c r="L25" s="248">
        <f t="shared" si="15"/>
        <v>1168968.76</v>
      </c>
      <c r="M25" s="248">
        <f t="shared" si="15"/>
        <v>1168968.76</v>
      </c>
      <c r="N25" s="248">
        <f t="shared" si="15"/>
        <v>1168968.76</v>
      </c>
      <c r="O25" s="245">
        <f t="shared" si="2"/>
        <v>12750751.328819999</v>
      </c>
    </row>
    <row r="26" spans="1:16" s="29" customFormat="1" ht="45.2" customHeight="1" x14ac:dyDescent="0.3">
      <c r="A26" s="235"/>
      <c r="B26" s="236"/>
      <c r="C26" s="63" t="s">
        <v>116</v>
      </c>
      <c r="D26" s="251">
        <v>515</v>
      </c>
      <c r="E26" s="251">
        <v>520</v>
      </c>
      <c r="F26" s="252">
        <v>40420</v>
      </c>
      <c r="G26" s="252">
        <v>171500</v>
      </c>
      <c r="H26" s="253">
        <v>210420</v>
      </c>
      <c r="I26" s="251">
        <v>3600</v>
      </c>
      <c r="J26" s="251">
        <v>3600</v>
      </c>
      <c r="K26" s="251">
        <v>3600</v>
      </c>
      <c r="L26" s="251">
        <v>3600</v>
      </c>
      <c r="M26" s="251">
        <v>3600</v>
      </c>
      <c r="N26" s="251">
        <v>3600</v>
      </c>
      <c r="O26" s="245">
        <f>D26+E26+F26+G26+H26+I26+J26+K26+L26+M26+N26</f>
        <v>444975</v>
      </c>
      <c r="P26" s="77"/>
    </row>
    <row r="27" spans="1:16" s="29" customFormat="1" ht="26.25" customHeight="1" x14ac:dyDescent="0.3">
      <c r="A27" s="217" t="s">
        <v>99</v>
      </c>
      <c r="B27" s="380" t="s">
        <v>98</v>
      </c>
      <c r="C27" s="94" t="s">
        <v>5</v>
      </c>
      <c r="D27" s="254">
        <f t="shared" ref="D27:N27" si="16">D28</f>
        <v>194059.19999999998</v>
      </c>
      <c r="E27" s="254">
        <f t="shared" si="16"/>
        <v>476703.3</v>
      </c>
      <c r="F27" s="254">
        <f t="shared" si="16"/>
        <v>129224.2</v>
      </c>
      <c r="G27" s="254">
        <f t="shared" si="16"/>
        <v>91220.9</v>
      </c>
      <c r="H27" s="254">
        <f t="shared" si="16"/>
        <v>91239.299999999988</v>
      </c>
      <c r="I27" s="254">
        <f t="shared" si="16"/>
        <v>91239.299999999988</v>
      </c>
      <c r="J27" s="254">
        <f t="shared" si="16"/>
        <v>91239.299999999988</v>
      </c>
      <c r="K27" s="254">
        <f t="shared" si="16"/>
        <v>91239.299999999988</v>
      </c>
      <c r="L27" s="254">
        <f t="shared" si="16"/>
        <v>91239.299999999988</v>
      </c>
      <c r="M27" s="254">
        <f t="shared" si="16"/>
        <v>91239.299999999988</v>
      </c>
      <c r="N27" s="254">
        <f t="shared" si="16"/>
        <v>91239.299999999988</v>
      </c>
      <c r="O27" s="245">
        <f t="shared" si="2"/>
        <v>1529882.7000000002</v>
      </c>
      <c r="P27" s="77"/>
    </row>
    <row r="28" spans="1:16" s="29" customFormat="1" ht="20.25" customHeight="1" x14ac:dyDescent="0.3">
      <c r="A28" s="217"/>
      <c r="B28" s="380"/>
      <c r="C28" s="218" t="s">
        <v>64</v>
      </c>
      <c r="D28" s="250">
        <f t="shared" ref="D28:N28" si="17">D29</f>
        <v>194059.19999999998</v>
      </c>
      <c r="E28" s="250">
        <f t="shared" si="17"/>
        <v>476703.3</v>
      </c>
      <c r="F28" s="250">
        <f t="shared" si="17"/>
        <v>129224.2</v>
      </c>
      <c r="G28" s="250">
        <f t="shared" si="17"/>
        <v>91220.9</v>
      </c>
      <c r="H28" s="250">
        <f t="shared" si="17"/>
        <v>91239.299999999988</v>
      </c>
      <c r="I28" s="250">
        <f t="shared" si="17"/>
        <v>91239.299999999988</v>
      </c>
      <c r="J28" s="250">
        <f t="shared" si="17"/>
        <v>91239.299999999988</v>
      </c>
      <c r="K28" s="250">
        <f t="shared" si="17"/>
        <v>91239.299999999988</v>
      </c>
      <c r="L28" s="250">
        <f t="shared" si="17"/>
        <v>91239.299999999988</v>
      </c>
      <c r="M28" s="250">
        <f t="shared" si="17"/>
        <v>91239.299999999988</v>
      </c>
      <c r="N28" s="250">
        <f t="shared" si="17"/>
        <v>91239.299999999988</v>
      </c>
      <c r="O28" s="247">
        <f t="shared" si="2"/>
        <v>1529882.7000000002</v>
      </c>
      <c r="P28" s="77"/>
    </row>
    <row r="29" spans="1:16" s="29" customFormat="1" ht="18.600000000000001" customHeight="1" x14ac:dyDescent="0.3">
      <c r="A29" s="378"/>
      <c r="B29" s="380"/>
      <c r="C29" s="218" t="s">
        <v>62</v>
      </c>
      <c r="D29" s="343">
        <f>Детализация!D63</f>
        <v>194059.19999999998</v>
      </c>
      <c r="E29" s="343">
        <f>Детализация!E63</f>
        <v>476703.3</v>
      </c>
      <c r="F29" s="343">
        <f>Детализация!F63</f>
        <v>129224.2</v>
      </c>
      <c r="G29" s="343">
        <f>Детализация!G63</f>
        <v>91220.9</v>
      </c>
      <c r="H29" s="343">
        <f>Детализация!H63</f>
        <v>91239.299999999988</v>
      </c>
      <c r="I29" s="343">
        <f>Детализация!I63</f>
        <v>91239.299999999988</v>
      </c>
      <c r="J29" s="343">
        <f>Детализация!J63</f>
        <v>91239.299999999988</v>
      </c>
      <c r="K29" s="343">
        <f>Детализация!K63</f>
        <v>91239.299999999988</v>
      </c>
      <c r="L29" s="343">
        <f>Детализация!L63</f>
        <v>91239.299999999988</v>
      </c>
      <c r="M29" s="343">
        <f>Детализация!M63</f>
        <v>91239.299999999988</v>
      </c>
      <c r="N29" s="349">
        <f>Детализация!N63</f>
        <v>91239.299999999988</v>
      </c>
      <c r="O29" s="246">
        <f t="shared" si="2"/>
        <v>1529882.7000000002</v>
      </c>
      <c r="P29" s="77"/>
    </row>
    <row r="30" spans="1:16" s="29" customFormat="1" ht="87" customHeight="1" x14ac:dyDescent="0.3">
      <c r="A30" s="379"/>
      <c r="B30" s="381"/>
      <c r="C30" s="93" t="s">
        <v>148</v>
      </c>
      <c r="D30" s="358"/>
      <c r="E30" s="358"/>
      <c r="F30" s="358"/>
      <c r="G30" s="358"/>
      <c r="H30" s="358"/>
      <c r="I30" s="358"/>
      <c r="J30" s="358"/>
      <c r="K30" s="358"/>
      <c r="L30" s="358"/>
      <c r="M30" s="344"/>
      <c r="N30" s="350"/>
      <c r="O30" s="248"/>
      <c r="P30" s="77"/>
    </row>
    <row r="31" spans="1:16" s="29" customFormat="1" ht="20.25" customHeight="1" x14ac:dyDescent="0.3">
      <c r="A31" s="318">
        <v>2</v>
      </c>
      <c r="B31" s="397" t="s">
        <v>75</v>
      </c>
      <c r="C31" s="93" t="s">
        <v>5</v>
      </c>
      <c r="D31" s="255">
        <f t="shared" ref="D31:H31" si="18">D32+D36+D42+D44+D43</f>
        <v>2399039.2699999996</v>
      </c>
      <c r="E31" s="255">
        <f t="shared" si="18"/>
        <v>2802075.7088199998</v>
      </c>
      <c r="F31" s="255">
        <f t="shared" si="18"/>
        <v>3310052.79</v>
      </c>
      <c r="G31" s="255">
        <f t="shared" si="18"/>
        <v>1671635.6300000001</v>
      </c>
      <c r="H31" s="255">
        <f t="shared" si="18"/>
        <v>1910528.33</v>
      </c>
      <c r="I31" s="255">
        <f t="shared" ref="I31:N31" si="19">I32+I36+I42+I44+I43</f>
        <v>2346352.2599999998</v>
      </c>
      <c r="J31" s="255">
        <f t="shared" si="19"/>
        <v>2346352.2599999998</v>
      </c>
      <c r="K31" s="255">
        <f t="shared" si="19"/>
        <v>2346352.2599999998</v>
      </c>
      <c r="L31" s="255">
        <f t="shared" si="19"/>
        <v>2346352.2599999998</v>
      </c>
      <c r="M31" s="255">
        <f t="shared" si="19"/>
        <v>2346352.2599999998</v>
      </c>
      <c r="N31" s="255">
        <f t="shared" si="19"/>
        <v>2346352.2599999998</v>
      </c>
      <c r="O31" s="245">
        <f t="shared" si="2"/>
        <v>26171445.288819991</v>
      </c>
      <c r="P31" s="79" t="e">
        <f>O32+O36+O42+#REF!+O44</f>
        <v>#REF!</v>
      </c>
    </row>
    <row r="32" spans="1:16" s="29" customFormat="1" ht="20.25" x14ac:dyDescent="0.3">
      <c r="A32" s="319"/>
      <c r="B32" s="398"/>
      <c r="C32" s="108" t="s">
        <v>61</v>
      </c>
      <c r="D32" s="256">
        <f t="shared" ref="D32:H33" si="20">D89</f>
        <v>33692</v>
      </c>
      <c r="E32" s="256">
        <f t="shared" si="20"/>
        <v>0</v>
      </c>
      <c r="F32" s="256">
        <f t="shared" si="20"/>
        <v>262785</v>
      </c>
      <c r="G32" s="256">
        <f t="shared" si="20"/>
        <v>514872.5</v>
      </c>
      <c r="H32" s="256">
        <f t="shared" si="20"/>
        <v>273671.5</v>
      </c>
      <c r="I32" s="256">
        <f t="shared" ref="I32:N32" si="21">I89</f>
        <v>0</v>
      </c>
      <c r="J32" s="256">
        <f t="shared" si="21"/>
        <v>0</v>
      </c>
      <c r="K32" s="256">
        <f t="shared" si="21"/>
        <v>0</v>
      </c>
      <c r="L32" s="256">
        <f t="shared" si="21"/>
        <v>0</v>
      </c>
      <c r="M32" s="256">
        <f t="shared" si="21"/>
        <v>0</v>
      </c>
      <c r="N32" s="256">
        <f t="shared" si="21"/>
        <v>0</v>
      </c>
      <c r="O32" s="245">
        <f t="shared" si="2"/>
        <v>1085021</v>
      </c>
      <c r="P32" s="77"/>
    </row>
    <row r="33" spans="1:16" s="29" customFormat="1" ht="20.25" customHeight="1" x14ac:dyDescent="0.3">
      <c r="A33" s="319"/>
      <c r="B33" s="398"/>
      <c r="C33" s="218" t="s">
        <v>62</v>
      </c>
      <c r="D33" s="369">
        <f t="shared" si="20"/>
        <v>33692</v>
      </c>
      <c r="E33" s="362">
        <f t="shared" si="20"/>
        <v>0</v>
      </c>
      <c r="F33" s="362">
        <f t="shared" si="20"/>
        <v>262785</v>
      </c>
      <c r="G33" s="362">
        <f t="shared" si="20"/>
        <v>514872.5</v>
      </c>
      <c r="H33" s="362">
        <f t="shared" si="20"/>
        <v>273671.5</v>
      </c>
      <c r="I33" s="362">
        <f t="shared" ref="I33:N33" si="22">I90</f>
        <v>0</v>
      </c>
      <c r="J33" s="362">
        <f t="shared" si="22"/>
        <v>0</v>
      </c>
      <c r="K33" s="362">
        <f t="shared" si="22"/>
        <v>0</v>
      </c>
      <c r="L33" s="362">
        <f t="shared" si="22"/>
        <v>0</v>
      </c>
      <c r="M33" s="362">
        <f t="shared" si="22"/>
        <v>0</v>
      </c>
      <c r="N33" s="351">
        <f t="shared" si="22"/>
        <v>0</v>
      </c>
      <c r="O33" s="246">
        <f t="shared" si="2"/>
        <v>1085021</v>
      </c>
      <c r="P33" s="77"/>
    </row>
    <row r="34" spans="1:16" s="29" customFormat="1" ht="86.1" customHeight="1" x14ac:dyDescent="0.3">
      <c r="A34" s="319"/>
      <c r="B34" s="398"/>
      <c r="C34" s="93" t="s">
        <v>148</v>
      </c>
      <c r="D34" s="370"/>
      <c r="E34" s="365"/>
      <c r="F34" s="365"/>
      <c r="G34" s="365"/>
      <c r="H34" s="365"/>
      <c r="I34" s="365"/>
      <c r="J34" s="365"/>
      <c r="K34" s="365"/>
      <c r="L34" s="365"/>
      <c r="M34" s="363"/>
      <c r="N34" s="352"/>
      <c r="O34" s="248"/>
      <c r="P34" s="81"/>
    </row>
    <row r="35" spans="1:16" s="56" customFormat="1" ht="42" hidden="1" customHeight="1" x14ac:dyDescent="0.3">
      <c r="A35" s="101"/>
      <c r="B35" s="398"/>
      <c r="C35" s="109" t="s">
        <v>63</v>
      </c>
      <c r="D35" s="249">
        <f t="shared" ref="D35:N35" si="23">D70</f>
        <v>0</v>
      </c>
      <c r="E35" s="249">
        <f t="shared" si="23"/>
        <v>0</v>
      </c>
      <c r="F35" s="249">
        <f t="shared" si="23"/>
        <v>0</v>
      </c>
      <c r="G35" s="249">
        <f t="shared" si="23"/>
        <v>0</v>
      </c>
      <c r="H35" s="249">
        <f t="shared" si="23"/>
        <v>0</v>
      </c>
      <c r="I35" s="249">
        <f t="shared" si="23"/>
        <v>0</v>
      </c>
      <c r="J35" s="249">
        <f t="shared" si="23"/>
        <v>0</v>
      </c>
      <c r="K35" s="249">
        <f t="shared" si="23"/>
        <v>0</v>
      </c>
      <c r="L35" s="249">
        <f t="shared" si="23"/>
        <v>0</v>
      </c>
      <c r="M35" s="249">
        <f t="shared" si="23"/>
        <v>0</v>
      </c>
      <c r="N35" s="249">
        <f t="shared" si="23"/>
        <v>0</v>
      </c>
      <c r="O35" s="257">
        <f t="shared" si="2"/>
        <v>0</v>
      </c>
      <c r="P35" s="80"/>
    </row>
    <row r="36" spans="1:16" s="29" customFormat="1" ht="20.25" x14ac:dyDescent="0.3">
      <c r="A36" s="319"/>
      <c r="B36" s="398"/>
      <c r="C36" s="58" t="s">
        <v>6</v>
      </c>
      <c r="D36" s="258">
        <f t="shared" ref="D36:N36" si="24">D38+D39+D40+D41</f>
        <v>1474422.7999999998</v>
      </c>
      <c r="E36" s="258">
        <f t="shared" si="24"/>
        <v>1869718.7</v>
      </c>
      <c r="F36" s="258">
        <f t="shared" si="24"/>
        <v>2065247.8</v>
      </c>
      <c r="G36" s="258">
        <f t="shared" si="24"/>
        <v>182387.10000000003</v>
      </c>
      <c r="H36" s="258">
        <f t="shared" si="24"/>
        <v>664945.79</v>
      </c>
      <c r="I36" s="258">
        <f t="shared" si="24"/>
        <v>1377233.5</v>
      </c>
      <c r="J36" s="258">
        <f t="shared" si="24"/>
        <v>1377233.5</v>
      </c>
      <c r="K36" s="258">
        <f t="shared" si="24"/>
        <v>1377233.5</v>
      </c>
      <c r="L36" s="258">
        <f t="shared" si="24"/>
        <v>1377233.5</v>
      </c>
      <c r="M36" s="258">
        <f t="shared" si="24"/>
        <v>1377233.5</v>
      </c>
      <c r="N36" s="258">
        <f t="shared" si="24"/>
        <v>1377233.5</v>
      </c>
      <c r="O36" s="245">
        <f t="shared" si="2"/>
        <v>14520123.189999999</v>
      </c>
      <c r="P36" s="77"/>
    </row>
    <row r="37" spans="1:16" s="29" customFormat="1" ht="20.25" x14ac:dyDescent="0.3">
      <c r="A37" s="320"/>
      <c r="B37" s="448"/>
      <c r="C37" s="58" t="s">
        <v>137</v>
      </c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45"/>
      <c r="P37" s="77"/>
    </row>
    <row r="38" spans="1:16" s="29" customFormat="1" ht="83.25" customHeight="1" x14ac:dyDescent="0.3">
      <c r="A38" s="232"/>
      <c r="B38" s="59"/>
      <c r="C38" s="58" t="s">
        <v>148</v>
      </c>
      <c r="D38" s="256">
        <f>D55+D59+D81+D93+D65+D87+D72</f>
        <v>1379619.7</v>
      </c>
      <c r="E38" s="256">
        <f>E55+E59+E81+E93+E65+E87+E78</f>
        <v>1760756.5999999999</v>
      </c>
      <c r="F38" s="256">
        <f t="shared" ref="F38:N38" si="25">F55+F59+F81+F93+F65+F87</f>
        <v>1945447</v>
      </c>
      <c r="G38" s="256">
        <f t="shared" si="25"/>
        <v>65035.100000000006</v>
      </c>
      <c r="H38" s="256">
        <f t="shared" si="25"/>
        <v>547546.59000000008</v>
      </c>
      <c r="I38" s="256">
        <f t="shared" si="25"/>
        <v>1259834.3</v>
      </c>
      <c r="J38" s="256">
        <f t="shared" si="25"/>
        <v>1259834.3</v>
      </c>
      <c r="K38" s="256">
        <f t="shared" si="25"/>
        <v>1259834.3</v>
      </c>
      <c r="L38" s="256">
        <f t="shared" si="25"/>
        <v>1259834.3</v>
      </c>
      <c r="M38" s="256">
        <f t="shared" si="25"/>
        <v>1259834.3</v>
      </c>
      <c r="N38" s="256">
        <f t="shared" si="25"/>
        <v>1259834.3</v>
      </c>
      <c r="O38" s="245">
        <f t="shared" si="2"/>
        <v>13257410.790000001</v>
      </c>
      <c r="P38" s="77"/>
    </row>
    <row r="39" spans="1:16" s="29" customFormat="1" ht="48.6" customHeight="1" x14ac:dyDescent="0.3">
      <c r="A39" s="319"/>
      <c r="B39" s="316"/>
      <c r="C39" s="58" t="s">
        <v>65</v>
      </c>
      <c r="D39" s="256">
        <f t="shared" ref="D39:N39" si="26">D47</f>
        <v>65779.7</v>
      </c>
      <c r="E39" s="256">
        <f t="shared" si="26"/>
        <v>76057.100000000006</v>
      </c>
      <c r="F39" s="256">
        <f t="shared" si="26"/>
        <v>83348.100000000006</v>
      </c>
      <c r="G39" s="256">
        <f t="shared" si="26"/>
        <v>82501.3</v>
      </c>
      <c r="H39" s="256">
        <f t="shared" si="26"/>
        <v>82548.5</v>
      </c>
      <c r="I39" s="256">
        <f t="shared" si="26"/>
        <v>82548.5</v>
      </c>
      <c r="J39" s="256">
        <f t="shared" si="26"/>
        <v>82548.5</v>
      </c>
      <c r="K39" s="256">
        <f t="shared" si="26"/>
        <v>82548.5</v>
      </c>
      <c r="L39" s="256">
        <f t="shared" si="26"/>
        <v>82548.5</v>
      </c>
      <c r="M39" s="256">
        <f t="shared" si="26"/>
        <v>82548.5</v>
      </c>
      <c r="N39" s="256">
        <f t="shared" si="26"/>
        <v>82548.5</v>
      </c>
      <c r="O39" s="245">
        <f t="shared" si="2"/>
        <v>885525.7</v>
      </c>
      <c r="P39" s="77"/>
    </row>
    <row r="40" spans="1:16" s="29" customFormat="1" ht="46.15" customHeight="1" x14ac:dyDescent="0.3">
      <c r="A40" s="319"/>
      <c r="B40" s="316"/>
      <c r="C40" s="58" t="s">
        <v>66</v>
      </c>
      <c r="D40" s="256">
        <f t="shared" ref="D40:N40" si="27">D51</f>
        <v>29023.4</v>
      </c>
      <c r="E40" s="256">
        <f t="shared" si="27"/>
        <v>32905</v>
      </c>
      <c r="F40" s="256">
        <f t="shared" si="27"/>
        <v>36452.699999999997</v>
      </c>
      <c r="G40" s="256">
        <f t="shared" si="27"/>
        <v>34850.699999999997</v>
      </c>
      <c r="H40" s="256">
        <f t="shared" si="27"/>
        <v>34850.699999999997</v>
      </c>
      <c r="I40" s="256">
        <f t="shared" si="27"/>
        <v>34850.699999999997</v>
      </c>
      <c r="J40" s="256">
        <f t="shared" si="27"/>
        <v>34850.699999999997</v>
      </c>
      <c r="K40" s="256">
        <f t="shared" si="27"/>
        <v>34850.699999999997</v>
      </c>
      <c r="L40" s="256">
        <f t="shared" si="27"/>
        <v>34850.699999999997</v>
      </c>
      <c r="M40" s="256">
        <f t="shared" si="27"/>
        <v>34850.699999999997</v>
      </c>
      <c r="N40" s="256">
        <f t="shared" si="27"/>
        <v>34850.699999999997</v>
      </c>
      <c r="O40" s="245">
        <f t="shared" si="2"/>
        <v>377186.70000000007</v>
      </c>
      <c r="P40" s="77"/>
    </row>
    <row r="41" spans="1:16" s="56" customFormat="1" ht="39" hidden="1" customHeight="1" x14ac:dyDescent="0.3">
      <c r="A41" s="101"/>
      <c r="B41" s="220"/>
      <c r="C41" s="73" t="s">
        <v>63</v>
      </c>
      <c r="D41" s="259"/>
      <c r="E41" s="259">
        <f t="shared" ref="E41:N41" si="28">E72</f>
        <v>0</v>
      </c>
      <c r="F41" s="259">
        <f t="shared" si="28"/>
        <v>0</v>
      </c>
      <c r="G41" s="259">
        <f t="shared" si="28"/>
        <v>0</v>
      </c>
      <c r="H41" s="259">
        <f t="shared" si="28"/>
        <v>0</v>
      </c>
      <c r="I41" s="259">
        <f t="shared" si="28"/>
        <v>0</v>
      </c>
      <c r="J41" s="259">
        <f t="shared" si="28"/>
        <v>0</v>
      </c>
      <c r="K41" s="259">
        <f t="shared" si="28"/>
        <v>0</v>
      </c>
      <c r="L41" s="259">
        <f t="shared" si="28"/>
        <v>0</v>
      </c>
      <c r="M41" s="259">
        <f t="shared" si="28"/>
        <v>0</v>
      </c>
      <c r="N41" s="259">
        <f t="shared" si="28"/>
        <v>0</v>
      </c>
      <c r="O41" s="245">
        <f t="shared" si="2"/>
        <v>0</v>
      </c>
      <c r="P41" s="80"/>
    </row>
    <row r="42" spans="1:16" s="29" customFormat="1" ht="20.25" x14ac:dyDescent="0.3">
      <c r="A42" s="232"/>
      <c r="B42" s="97"/>
      <c r="C42" s="228" t="s">
        <v>7</v>
      </c>
      <c r="D42" s="260">
        <f t="shared" ref="D42:N42" si="29">D95+D83+D74</f>
        <v>27996.390000000003</v>
      </c>
      <c r="E42" s="260">
        <f t="shared" si="29"/>
        <v>6067.3</v>
      </c>
      <c r="F42" s="260">
        <f t="shared" si="29"/>
        <v>12901.23</v>
      </c>
      <c r="G42" s="260">
        <f t="shared" si="29"/>
        <v>5257.27</v>
      </c>
      <c r="H42" s="260">
        <f t="shared" si="29"/>
        <v>2792.28</v>
      </c>
      <c r="I42" s="260">
        <f t="shared" si="29"/>
        <v>0</v>
      </c>
      <c r="J42" s="260">
        <f t="shared" si="29"/>
        <v>0</v>
      </c>
      <c r="K42" s="260">
        <f t="shared" si="29"/>
        <v>0</v>
      </c>
      <c r="L42" s="260">
        <f t="shared" si="29"/>
        <v>0</v>
      </c>
      <c r="M42" s="260">
        <f t="shared" si="29"/>
        <v>0</v>
      </c>
      <c r="N42" s="260">
        <f t="shared" si="29"/>
        <v>0</v>
      </c>
      <c r="O42" s="245">
        <f t="shared" si="2"/>
        <v>55014.47</v>
      </c>
      <c r="P42" s="77"/>
    </row>
    <row r="43" spans="1:16" s="29" customFormat="1" ht="85.35" customHeight="1" x14ac:dyDescent="0.3">
      <c r="A43" s="223"/>
      <c r="B43" s="97"/>
      <c r="C43" s="60" t="s">
        <v>113</v>
      </c>
      <c r="D43" s="244">
        <f>D61</f>
        <v>3524.8</v>
      </c>
      <c r="E43" s="244">
        <f t="shared" ref="E43:H43" si="30">E61</f>
        <v>3524.8</v>
      </c>
      <c r="F43" s="244">
        <f t="shared" si="30"/>
        <v>0</v>
      </c>
      <c r="G43" s="244">
        <f t="shared" si="30"/>
        <v>0</v>
      </c>
      <c r="H43" s="244">
        <f t="shared" si="30"/>
        <v>0</v>
      </c>
      <c r="I43" s="244">
        <f t="shared" ref="I43:N43" si="31">I61</f>
        <v>0</v>
      </c>
      <c r="J43" s="244">
        <f t="shared" si="31"/>
        <v>0</v>
      </c>
      <c r="K43" s="244">
        <f t="shared" si="31"/>
        <v>0</v>
      </c>
      <c r="L43" s="244">
        <f t="shared" si="31"/>
        <v>0</v>
      </c>
      <c r="M43" s="244">
        <f t="shared" si="31"/>
        <v>0</v>
      </c>
      <c r="N43" s="244">
        <f t="shared" si="31"/>
        <v>0</v>
      </c>
      <c r="O43" s="245">
        <f t="shared" si="2"/>
        <v>7049.6</v>
      </c>
      <c r="P43" s="77"/>
    </row>
    <row r="44" spans="1:16" s="29" customFormat="1" ht="21" customHeight="1" x14ac:dyDescent="0.3">
      <c r="A44" s="233"/>
      <c r="B44" s="93"/>
      <c r="C44" s="61" t="s">
        <v>111</v>
      </c>
      <c r="D44" s="248">
        <f t="shared" ref="D44:N44" si="32">D62+D96</f>
        <v>859403.28</v>
      </c>
      <c r="E44" s="248">
        <f t="shared" si="32"/>
        <v>922764.90882000001</v>
      </c>
      <c r="F44" s="248">
        <f t="shared" si="32"/>
        <v>969118.76</v>
      </c>
      <c r="G44" s="248">
        <f t="shared" si="32"/>
        <v>969118.76</v>
      </c>
      <c r="H44" s="248">
        <f t="shared" si="32"/>
        <v>969118.76</v>
      </c>
      <c r="I44" s="248">
        <f t="shared" si="32"/>
        <v>969118.76</v>
      </c>
      <c r="J44" s="248">
        <f t="shared" si="32"/>
        <v>969118.76</v>
      </c>
      <c r="K44" s="248">
        <f t="shared" si="32"/>
        <v>969118.76</v>
      </c>
      <c r="L44" s="248">
        <f t="shared" si="32"/>
        <v>969118.76</v>
      </c>
      <c r="M44" s="248">
        <f t="shared" si="32"/>
        <v>969118.76</v>
      </c>
      <c r="N44" s="248">
        <f t="shared" si="32"/>
        <v>969118.76</v>
      </c>
      <c r="O44" s="245">
        <f t="shared" si="2"/>
        <v>10504237.028819999</v>
      </c>
      <c r="P44" s="77"/>
    </row>
    <row r="45" spans="1:16" s="29" customFormat="1" ht="20.25" customHeight="1" x14ac:dyDescent="0.3">
      <c r="A45" s="384" t="s">
        <v>21</v>
      </c>
      <c r="B45" s="386" t="s">
        <v>144</v>
      </c>
      <c r="C45" s="225" t="s">
        <v>5</v>
      </c>
      <c r="D45" s="258">
        <f t="shared" ref="D45:N46" si="33">D46</f>
        <v>65779.7</v>
      </c>
      <c r="E45" s="258">
        <f t="shared" si="33"/>
        <v>76057.100000000006</v>
      </c>
      <c r="F45" s="258">
        <f t="shared" si="33"/>
        <v>83348.100000000006</v>
      </c>
      <c r="G45" s="258">
        <f t="shared" si="33"/>
        <v>82501.3</v>
      </c>
      <c r="H45" s="258">
        <f t="shared" si="33"/>
        <v>82548.5</v>
      </c>
      <c r="I45" s="258">
        <f t="shared" si="33"/>
        <v>82548.5</v>
      </c>
      <c r="J45" s="258">
        <f t="shared" si="33"/>
        <v>82548.5</v>
      </c>
      <c r="K45" s="258">
        <f t="shared" si="33"/>
        <v>82548.5</v>
      </c>
      <c r="L45" s="258">
        <f t="shared" si="33"/>
        <v>82548.5</v>
      </c>
      <c r="M45" s="258">
        <f t="shared" si="33"/>
        <v>82548.5</v>
      </c>
      <c r="N45" s="258">
        <f t="shared" si="33"/>
        <v>82548.5</v>
      </c>
      <c r="O45" s="245">
        <f t="shared" si="2"/>
        <v>885525.7</v>
      </c>
      <c r="P45" s="77"/>
    </row>
    <row r="46" spans="1:16" s="29" customFormat="1" ht="20.25" customHeight="1" x14ac:dyDescent="0.3">
      <c r="A46" s="374"/>
      <c r="B46" s="387"/>
      <c r="C46" s="62" t="s">
        <v>64</v>
      </c>
      <c r="D46" s="261">
        <f t="shared" si="33"/>
        <v>65779.7</v>
      </c>
      <c r="E46" s="261">
        <f t="shared" si="33"/>
        <v>76057.100000000006</v>
      </c>
      <c r="F46" s="261">
        <f t="shared" si="33"/>
        <v>83348.100000000006</v>
      </c>
      <c r="G46" s="261">
        <f t="shared" si="33"/>
        <v>82501.3</v>
      </c>
      <c r="H46" s="261">
        <f t="shared" si="33"/>
        <v>82548.5</v>
      </c>
      <c r="I46" s="261">
        <f t="shared" si="33"/>
        <v>82548.5</v>
      </c>
      <c r="J46" s="261">
        <f t="shared" si="33"/>
        <v>82548.5</v>
      </c>
      <c r="K46" s="261">
        <f t="shared" si="33"/>
        <v>82548.5</v>
      </c>
      <c r="L46" s="261">
        <f t="shared" si="33"/>
        <v>82548.5</v>
      </c>
      <c r="M46" s="261">
        <f t="shared" si="33"/>
        <v>82548.5</v>
      </c>
      <c r="N46" s="261">
        <f t="shared" si="33"/>
        <v>82548.5</v>
      </c>
      <c r="O46" s="247">
        <f t="shared" si="2"/>
        <v>885525.7</v>
      </c>
      <c r="P46" s="77"/>
    </row>
    <row r="47" spans="1:16" s="29" customFormat="1" ht="20.25" customHeight="1" x14ac:dyDescent="0.3">
      <c r="A47" s="374"/>
      <c r="B47" s="387"/>
      <c r="C47" s="230" t="s">
        <v>62</v>
      </c>
      <c r="D47" s="360">
        <f>Детализация!D16</f>
        <v>65779.7</v>
      </c>
      <c r="E47" s="360">
        <f>Детализация!E16</f>
        <v>76057.100000000006</v>
      </c>
      <c r="F47" s="360">
        <f>Детализация!F16</f>
        <v>83348.100000000006</v>
      </c>
      <c r="G47" s="360">
        <f>Детализация!G16</f>
        <v>82501.3</v>
      </c>
      <c r="H47" s="360">
        <f>Детализация!H16</f>
        <v>82548.5</v>
      </c>
      <c r="I47" s="360">
        <f>Детализация!I16</f>
        <v>82548.5</v>
      </c>
      <c r="J47" s="360">
        <f>Детализация!J16</f>
        <v>82548.5</v>
      </c>
      <c r="K47" s="360">
        <f>Детализация!K16</f>
        <v>82548.5</v>
      </c>
      <c r="L47" s="360">
        <f>Детализация!L16</f>
        <v>82548.5</v>
      </c>
      <c r="M47" s="360">
        <f>Детализация!M16</f>
        <v>82548.5</v>
      </c>
      <c r="N47" s="347">
        <f>Детализация!N16</f>
        <v>82548.5</v>
      </c>
      <c r="O47" s="246">
        <f t="shared" si="2"/>
        <v>885525.7</v>
      </c>
      <c r="P47" s="77"/>
    </row>
    <row r="48" spans="1:16" s="29" customFormat="1" ht="52.5" customHeight="1" x14ac:dyDescent="0.3">
      <c r="A48" s="385"/>
      <c r="B48" s="388"/>
      <c r="C48" s="63" t="s">
        <v>65</v>
      </c>
      <c r="D48" s="356"/>
      <c r="E48" s="356"/>
      <c r="F48" s="356"/>
      <c r="G48" s="356"/>
      <c r="H48" s="356"/>
      <c r="I48" s="356"/>
      <c r="J48" s="356"/>
      <c r="K48" s="356"/>
      <c r="L48" s="356"/>
      <c r="M48" s="361"/>
      <c r="N48" s="353"/>
      <c r="O48" s="248"/>
      <c r="P48" s="77"/>
    </row>
    <row r="49" spans="1:16" s="29" customFormat="1" ht="20.25" customHeight="1" x14ac:dyDescent="0.3">
      <c r="A49" s="373" t="s">
        <v>30</v>
      </c>
      <c r="B49" s="375" t="s">
        <v>97</v>
      </c>
      <c r="C49" s="57" t="s">
        <v>5</v>
      </c>
      <c r="D49" s="258">
        <f t="shared" ref="D49:N50" si="34">D50</f>
        <v>29023.4</v>
      </c>
      <c r="E49" s="258">
        <f t="shared" si="34"/>
        <v>32905</v>
      </c>
      <c r="F49" s="258">
        <f t="shared" si="34"/>
        <v>36452.699999999997</v>
      </c>
      <c r="G49" s="258">
        <f t="shared" si="34"/>
        <v>34850.699999999997</v>
      </c>
      <c r="H49" s="258">
        <f t="shared" si="34"/>
        <v>34850.699999999997</v>
      </c>
      <c r="I49" s="258">
        <f t="shared" si="34"/>
        <v>34850.699999999997</v>
      </c>
      <c r="J49" s="258">
        <f t="shared" si="34"/>
        <v>34850.699999999997</v>
      </c>
      <c r="K49" s="258">
        <f t="shared" si="34"/>
        <v>34850.699999999997</v>
      </c>
      <c r="L49" s="258">
        <f t="shared" si="34"/>
        <v>34850.699999999997</v>
      </c>
      <c r="M49" s="258">
        <f t="shared" si="34"/>
        <v>34850.699999999997</v>
      </c>
      <c r="N49" s="258">
        <f t="shared" si="34"/>
        <v>34850.699999999997</v>
      </c>
      <c r="O49" s="245">
        <f t="shared" si="2"/>
        <v>377186.70000000007</v>
      </c>
      <c r="P49" s="77"/>
    </row>
    <row r="50" spans="1:16" s="29" customFormat="1" ht="20.25" customHeight="1" x14ac:dyDescent="0.3">
      <c r="A50" s="374"/>
      <c r="B50" s="376"/>
      <c r="C50" s="64" t="s">
        <v>64</v>
      </c>
      <c r="D50" s="261">
        <f t="shared" si="34"/>
        <v>29023.4</v>
      </c>
      <c r="E50" s="261">
        <f t="shared" si="34"/>
        <v>32905</v>
      </c>
      <c r="F50" s="261">
        <f t="shared" si="34"/>
        <v>36452.699999999997</v>
      </c>
      <c r="G50" s="261">
        <f t="shared" si="34"/>
        <v>34850.699999999997</v>
      </c>
      <c r="H50" s="261">
        <f t="shared" si="34"/>
        <v>34850.699999999997</v>
      </c>
      <c r="I50" s="261">
        <f t="shared" si="34"/>
        <v>34850.699999999997</v>
      </c>
      <c r="J50" s="261">
        <f t="shared" si="34"/>
        <v>34850.699999999997</v>
      </c>
      <c r="K50" s="261">
        <f t="shared" si="34"/>
        <v>34850.699999999997</v>
      </c>
      <c r="L50" s="261">
        <f t="shared" si="34"/>
        <v>34850.699999999997</v>
      </c>
      <c r="M50" s="261">
        <f t="shared" si="34"/>
        <v>34850.699999999997</v>
      </c>
      <c r="N50" s="261">
        <f t="shared" si="34"/>
        <v>34850.699999999997</v>
      </c>
      <c r="O50" s="247">
        <f t="shared" si="2"/>
        <v>377186.70000000007</v>
      </c>
      <c r="P50" s="77"/>
    </row>
    <row r="51" spans="1:16" s="29" customFormat="1" ht="20.25" customHeight="1" x14ac:dyDescent="0.3">
      <c r="A51" s="374"/>
      <c r="B51" s="377"/>
      <c r="C51" s="218" t="s">
        <v>62</v>
      </c>
      <c r="D51" s="360">
        <f>Детализация!D17</f>
        <v>29023.4</v>
      </c>
      <c r="E51" s="360">
        <f>Детализация!E17</f>
        <v>32905</v>
      </c>
      <c r="F51" s="360">
        <f>Детализация!F17</f>
        <v>36452.699999999997</v>
      </c>
      <c r="G51" s="360">
        <f>Детализация!G17</f>
        <v>34850.699999999997</v>
      </c>
      <c r="H51" s="360">
        <f>Детализация!H17</f>
        <v>34850.699999999997</v>
      </c>
      <c r="I51" s="360">
        <f>Детализация!I17</f>
        <v>34850.699999999997</v>
      </c>
      <c r="J51" s="360">
        <f>Детализация!J17</f>
        <v>34850.699999999997</v>
      </c>
      <c r="K51" s="360">
        <f>Детализация!K17</f>
        <v>34850.699999999997</v>
      </c>
      <c r="L51" s="360">
        <f>Детализация!L17</f>
        <v>34850.699999999997</v>
      </c>
      <c r="M51" s="360">
        <f>Детализация!M17</f>
        <v>34850.699999999997</v>
      </c>
      <c r="N51" s="347">
        <f>Детализация!N17</f>
        <v>34850.699999999997</v>
      </c>
      <c r="O51" s="246">
        <f t="shared" si="2"/>
        <v>377186.70000000007</v>
      </c>
      <c r="P51" s="77"/>
    </row>
    <row r="52" spans="1:16" s="29" customFormat="1" ht="41.45" customHeight="1" x14ac:dyDescent="0.3">
      <c r="A52" s="374"/>
      <c r="B52" s="377"/>
      <c r="C52" s="93" t="s">
        <v>66</v>
      </c>
      <c r="D52" s="356"/>
      <c r="E52" s="356"/>
      <c r="F52" s="356"/>
      <c r="G52" s="356"/>
      <c r="H52" s="356"/>
      <c r="I52" s="356"/>
      <c r="J52" s="356"/>
      <c r="K52" s="356"/>
      <c r="L52" s="356"/>
      <c r="M52" s="361"/>
      <c r="N52" s="353"/>
      <c r="O52" s="248"/>
      <c r="P52" s="77"/>
    </row>
    <row r="53" spans="1:16" s="29" customFormat="1" ht="20.25" x14ac:dyDescent="0.3">
      <c r="A53" s="374" t="s">
        <v>114</v>
      </c>
      <c r="B53" s="376" t="s">
        <v>128</v>
      </c>
      <c r="C53" s="57" t="s">
        <v>5</v>
      </c>
      <c r="D53" s="258">
        <f t="shared" ref="D53:N54" si="35">D54</f>
        <v>1214290.6000000001</v>
      </c>
      <c r="E53" s="258">
        <f t="shared" si="35"/>
        <v>1534839.5999999999</v>
      </c>
      <c r="F53" s="258">
        <f t="shared" si="35"/>
        <v>1609710.6</v>
      </c>
      <c r="G53" s="258">
        <f t="shared" si="35"/>
        <v>0</v>
      </c>
      <c r="H53" s="258">
        <f t="shared" si="35"/>
        <v>484947.89</v>
      </c>
      <c r="I53" s="258">
        <f t="shared" si="35"/>
        <v>1200000</v>
      </c>
      <c r="J53" s="258">
        <f t="shared" si="35"/>
        <v>1200000</v>
      </c>
      <c r="K53" s="258">
        <f t="shared" si="35"/>
        <v>1200000</v>
      </c>
      <c r="L53" s="258">
        <f t="shared" si="35"/>
        <v>1200000</v>
      </c>
      <c r="M53" s="258">
        <f t="shared" si="35"/>
        <v>1200000</v>
      </c>
      <c r="N53" s="258">
        <f t="shared" si="35"/>
        <v>1200000</v>
      </c>
      <c r="O53" s="245">
        <f t="shared" si="2"/>
        <v>12043788.690000001</v>
      </c>
      <c r="P53" s="77"/>
    </row>
    <row r="54" spans="1:16" s="29" customFormat="1" ht="20.25" x14ac:dyDescent="0.3">
      <c r="A54" s="374"/>
      <c r="B54" s="376"/>
      <c r="C54" s="64" t="s">
        <v>64</v>
      </c>
      <c r="D54" s="261">
        <f t="shared" si="35"/>
        <v>1214290.6000000001</v>
      </c>
      <c r="E54" s="261">
        <f t="shared" si="35"/>
        <v>1534839.5999999999</v>
      </c>
      <c r="F54" s="261">
        <f t="shared" si="35"/>
        <v>1609710.6</v>
      </c>
      <c r="G54" s="261">
        <f t="shared" si="35"/>
        <v>0</v>
      </c>
      <c r="H54" s="261">
        <f t="shared" si="35"/>
        <v>484947.89</v>
      </c>
      <c r="I54" s="261">
        <f t="shared" si="35"/>
        <v>1200000</v>
      </c>
      <c r="J54" s="261">
        <f t="shared" si="35"/>
        <v>1200000</v>
      </c>
      <c r="K54" s="261">
        <f t="shared" si="35"/>
        <v>1200000</v>
      </c>
      <c r="L54" s="261">
        <f t="shared" si="35"/>
        <v>1200000</v>
      </c>
      <c r="M54" s="261">
        <f t="shared" si="35"/>
        <v>1200000</v>
      </c>
      <c r="N54" s="261">
        <f t="shared" si="35"/>
        <v>1200000</v>
      </c>
      <c r="O54" s="247">
        <f t="shared" si="2"/>
        <v>12043788.690000001</v>
      </c>
      <c r="P54" s="77"/>
    </row>
    <row r="55" spans="1:16" s="29" customFormat="1" ht="20.25" x14ac:dyDescent="0.3">
      <c r="A55" s="374"/>
      <c r="B55" s="377"/>
      <c r="C55" s="218" t="s">
        <v>62</v>
      </c>
      <c r="D55" s="360">
        <f>Детализация!D19</f>
        <v>1214290.6000000001</v>
      </c>
      <c r="E55" s="360">
        <f>Детализация!E19+Детализация!E20</f>
        <v>1534839.5999999999</v>
      </c>
      <c r="F55" s="360">
        <f>Детализация!F19</f>
        <v>1609710.6</v>
      </c>
      <c r="G55" s="360">
        <f>Детализация!G19</f>
        <v>0</v>
      </c>
      <c r="H55" s="360">
        <f>Детализация!H19</f>
        <v>484947.89</v>
      </c>
      <c r="I55" s="360">
        <f>Детализация!I19</f>
        <v>1200000</v>
      </c>
      <c r="J55" s="360">
        <f>Детализация!J19</f>
        <v>1200000</v>
      </c>
      <c r="K55" s="360">
        <f>Детализация!K19</f>
        <v>1200000</v>
      </c>
      <c r="L55" s="360">
        <f>Детализация!L19</f>
        <v>1200000</v>
      </c>
      <c r="M55" s="360">
        <f>Детализация!M19</f>
        <v>1200000</v>
      </c>
      <c r="N55" s="347">
        <f>Детализация!N19</f>
        <v>1200000</v>
      </c>
      <c r="O55" s="246">
        <f t="shared" si="2"/>
        <v>12043788.690000001</v>
      </c>
      <c r="P55" s="77"/>
    </row>
    <row r="56" spans="1:16" s="29" customFormat="1" ht="86.1" customHeight="1" x14ac:dyDescent="0.3">
      <c r="A56" s="416"/>
      <c r="B56" s="424"/>
      <c r="C56" s="93" t="s">
        <v>148</v>
      </c>
      <c r="D56" s="356"/>
      <c r="E56" s="356"/>
      <c r="F56" s="356"/>
      <c r="G56" s="356"/>
      <c r="H56" s="356"/>
      <c r="I56" s="356"/>
      <c r="J56" s="356"/>
      <c r="K56" s="356"/>
      <c r="L56" s="356"/>
      <c r="M56" s="361"/>
      <c r="N56" s="353"/>
      <c r="O56" s="248"/>
      <c r="P56" s="82" t="s">
        <v>120</v>
      </c>
    </row>
    <row r="57" spans="1:16" s="29" customFormat="1" ht="26.25" customHeight="1" x14ac:dyDescent="0.3">
      <c r="A57" s="406" t="s">
        <v>118</v>
      </c>
      <c r="B57" s="408" t="s">
        <v>112</v>
      </c>
      <c r="C57" s="225" t="s">
        <v>5</v>
      </c>
      <c r="D57" s="258">
        <f>D61+D58+D62</f>
        <v>907117.98</v>
      </c>
      <c r="E57" s="258">
        <f t="shared" ref="E57:H57" si="36">E61+E58+E62</f>
        <v>923417.33</v>
      </c>
      <c r="F57" s="258">
        <f t="shared" si="36"/>
        <v>1032052.76</v>
      </c>
      <c r="G57" s="258">
        <f t="shared" si="36"/>
        <v>1028853.06</v>
      </c>
      <c r="H57" s="258">
        <f t="shared" si="36"/>
        <v>1028853.06</v>
      </c>
      <c r="I57" s="258">
        <f t="shared" ref="I57:N57" si="37">I61+I58+I62</f>
        <v>1028853.06</v>
      </c>
      <c r="J57" s="258">
        <f t="shared" si="37"/>
        <v>1028853.06</v>
      </c>
      <c r="K57" s="258">
        <f t="shared" si="37"/>
        <v>1028853.06</v>
      </c>
      <c r="L57" s="258">
        <f t="shared" si="37"/>
        <v>1028853.06</v>
      </c>
      <c r="M57" s="258">
        <f t="shared" si="37"/>
        <v>1028853.06</v>
      </c>
      <c r="N57" s="258">
        <f t="shared" si="37"/>
        <v>1028853.06</v>
      </c>
      <c r="O57" s="245">
        <f t="shared" si="2"/>
        <v>11093412.550000003</v>
      </c>
      <c r="P57" s="77"/>
    </row>
    <row r="58" spans="1:16" s="29" customFormat="1" ht="20.25" x14ac:dyDescent="0.3">
      <c r="A58" s="379"/>
      <c r="B58" s="407"/>
      <c r="C58" s="62" t="s">
        <v>64</v>
      </c>
      <c r="D58" s="256">
        <f t="shared" ref="D58:N58" si="38">D59</f>
        <v>57189.9</v>
      </c>
      <c r="E58" s="256">
        <f t="shared" si="38"/>
        <v>59564.3</v>
      </c>
      <c r="F58" s="256">
        <f t="shared" si="38"/>
        <v>62934</v>
      </c>
      <c r="G58" s="256">
        <f t="shared" si="38"/>
        <v>59734.3</v>
      </c>
      <c r="H58" s="256">
        <f t="shared" si="38"/>
        <v>59734.3</v>
      </c>
      <c r="I58" s="256">
        <f t="shared" si="38"/>
        <v>59734.3</v>
      </c>
      <c r="J58" s="256">
        <f t="shared" si="38"/>
        <v>59734.3</v>
      </c>
      <c r="K58" s="256">
        <f t="shared" si="38"/>
        <v>59734.3</v>
      </c>
      <c r="L58" s="256">
        <f t="shared" si="38"/>
        <v>59734.3</v>
      </c>
      <c r="M58" s="256">
        <f t="shared" si="38"/>
        <v>59734.3</v>
      </c>
      <c r="N58" s="256">
        <f t="shared" si="38"/>
        <v>59734.3</v>
      </c>
      <c r="O58" s="247">
        <f t="shared" si="2"/>
        <v>657562.60000000009</v>
      </c>
      <c r="P58" s="77"/>
    </row>
    <row r="59" spans="1:16" s="29" customFormat="1" ht="20.25" x14ac:dyDescent="0.3">
      <c r="A59" s="379"/>
      <c r="B59" s="407"/>
      <c r="C59" s="230" t="s">
        <v>62</v>
      </c>
      <c r="D59" s="369">
        <f>Детализация!D22</f>
        <v>57189.9</v>
      </c>
      <c r="E59" s="362">
        <f>Детализация!E22</f>
        <v>59564.3</v>
      </c>
      <c r="F59" s="362">
        <f>Детализация!F22</f>
        <v>62934</v>
      </c>
      <c r="G59" s="362">
        <f>Детализация!G22</f>
        <v>59734.3</v>
      </c>
      <c r="H59" s="362">
        <f>Детализация!H22</f>
        <v>59734.3</v>
      </c>
      <c r="I59" s="362">
        <f>Детализация!I22</f>
        <v>59734.3</v>
      </c>
      <c r="J59" s="362">
        <f>Детализация!J22</f>
        <v>59734.3</v>
      </c>
      <c r="K59" s="362">
        <f>Детализация!K22</f>
        <v>59734.3</v>
      </c>
      <c r="L59" s="362">
        <f>Детализация!L22</f>
        <v>59734.3</v>
      </c>
      <c r="M59" s="362">
        <f>Детализация!M22</f>
        <v>59734.3</v>
      </c>
      <c r="N59" s="351">
        <f>Детализация!N22</f>
        <v>59734.3</v>
      </c>
      <c r="O59" s="246">
        <f t="shared" si="2"/>
        <v>657562.60000000009</v>
      </c>
      <c r="P59" s="77"/>
    </row>
    <row r="60" spans="1:16" s="29" customFormat="1" ht="86.45" customHeight="1" x14ac:dyDescent="0.3">
      <c r="A60" s="379"/>
      <c r="B60" s="407"/>
      <c r="C60" s="63" t="s">
        <v>149</v>
      </c>
      <c r="D60" s="370"/>
      <c r="E60" s="365"/>
      <c r="F60" s="365"/>
      <c r="G60" s="365"/>
      <c r="H60" s="365"/>
      <c r="I60" s="365"/>
      <c r="J60" s="365"/>
      <c r="K60" s="365"/>
      <c r="L60" s="365"/>
      <c r="M60" s="363"/>
      <c r="N60" s="352"/>
      <c r="O60" s="248"/>
      <c r="P60" s="77"/>
    </row>
    <row r="61" spans="1:16" s="29" customFormat="1" ht="89.65" customHeight="1" x14ac:dyDescent="0.3">
      <c r="A61" s="378"/>
      <c r="B61" s="96"/>
      <c r="C61" s="60" t="s">
        <v>113</v>
      </c>
      <c r="D61" s="248">
        <f>Детализация!D23</f>
        <v>3524.8</v>
      </c>
      <c r="E61" s="248">
        <f>Детализация!E23</f>
        <v>3524.8</v>
      </c>
      <c r="F61" s="248">
        <f>Детализация!F23</f>
        <v>0</v>
      </c>
      <c r="G61" s="248">
        <f>Детализация!G23</f>
        <v>0</v>
      </c>
      <c r="H61" s="248">
        <f>Детализация!H23</f>
        <v>0</v>
      </c>
      <c r="I61" s="248">
        <f>Детализация!I23</f>
        <v>0</v>
      </c>
      <c r="J61" s="248">
        <f>Детализация!J23</f>
        <v>0</v>
      </c>
      <c r="K61" s="248">
        <f>Детализация!K23</f>
        <v>0</v>
      </c>
      <c r="L61" s="248">
        <f>Детализация!L23</f>
        <v>0</v>
      </c>
      <c r="M61" s="248">
        <f>Детализация!M23</f>
        <v>0</v>
      </c>
      <c r="N61" s="248">
        <f>Детализация!N23</f>
        <v>0</v>
      </c>
      <c r="O61" s="245">
        <f t="shared" si="2"/>
        <v>7049.6</v>
      </c>
      <c r="P61" s="77"/>
    </row>
    <row r="62" spans="1:16" s="29" customFormat="1" ht="25.15" customHeight="1" x14ac:dyDescent="0.3">
      <c r="A62" s="379"/>
      <c r="B62" s="96"/>
      <c r="C62" s="60" t="s">
        <v>8</v>
      </c>
      <c r="D62" s="246">
        <v>846403.28</v>
      </c>
      <c r="E62" s="244">
        <f>Детализация!E24</f>
        <v>860328.23</v>
      </c>
      <c r="F62" s="244">
        <f>Детализация!F24</f>
        <v>969118.76</v>
      </c>
      <c r="G62" s="246">
        <f>Детализация!G24</f>
        <v>969118.76</v>
      </c>
      <c r="H62" s="246">
        <f>Детализация!H24</f>
        <v>969118.76</v>
      </c>
      <c r="I62" s="246">
        <f>Детализация!I24</f>
        <v>969118.76</v>
      </c>
      <c r="J62" s="246">
        <f>Детализация!J24</f>
        <v>969118.76</v>
      </c>
      <c r="K62" s="246">
        <f>Детализация!K24</f>
        <v>969118.76</v>
      </c>
      <c r="L62" s="246">
        <f>Детализация!L24</f>
        <v>969118.76</v>
      </c>
      <c r="M62" s="246">
        <f>Детализация!M24</f>
        <v>969118.76</v>
      </c>
      <c r="N62" s="246">
        <f>Детализация!N24</f>
        <v>969118.76</v>
      </c>
      <c r="O62" s="245">
        <f t="shared" si="2"/>
        <v>10428800.35</v>
      </c>
      <c r="P62" s="77"/>
    </row>
    <row r="63" spans="1:16" s="29" customFormat="1" ht="27.2" customHeight="1" x14ac:dyDescent="0.3">
      <c r="A63" s="216" t="s">
        <v>103</v>
      </c>
      <c r="B63" s="408" t="s">
        <v>145</v>
      </c>
      <c r="C63" s="225" t="s">
        <v>5</v>
      </c>
      <c r="D63" s="256">
        <f>D64</f>
        <v>100</v>
      </c>
      <c r="E63" s="258">
        <f t="shared" ref="E63:N63" si="39">E64</f>
        <v>100</v>
      </c>
      <c r="F63" s="258">
        <f t="shared" si="39"/>
        <v>100</v>
      </c>
      <c r="G63" s="256">
        <f t="shared" si="39"/>
        <v>100</v>
      </c>
      <c r="H63" s="256">
        <f t="shared" si="39"/>
        <v>100</v>
      </c>
      <c r="I63" s="256">
        <f t="shared" si="39"/>
        <v>100</v>
      </c>
      <c r="J63" s="256">
        <f t="shared" si="39"/>
        <v>100</v>
      </c>
      <c r="K63" s="256">
        <f t="shared" si="39"/>
        <v>100</v>
      </c>
      <c r="L63" s="256">
        <f t="shared" si="39"/>
        <v>100</v>
      </c>
      <c r="M63" s="256">
        <f t="shared" si="39"/>
        <v>100</v>
      </c>
      <c r="N63" s="256">
        <f t="shared" si="39"/>
        <v>100</v>
      </c>
      <c r="O63" s="245">
        <f t="shared" si="2"/>
        <v>1100</v>
      </c>
      <c r="P63" s="77"/>
    </row>
    <row r="64" spans="1:16" s="29" customFormat="1" ht="20.45" customHeight="1" x14ac:dyDescent="0.3">
      <c r="A64" s="217"/>
      <c r="B64" s="407"/>
      <c r="C64" s="62" t="s">
        <v>64</v>
      </c>
      <c r="D64" s="261">
        <f>D65</f>
        <v>100</v>
      </c>
      <c r="E64" s="261">
        <f t="shared" ref="E64:N64" si="40">E65</f>
        <v>100</v>
      </c>
      <c r="F64" s="261">
        <f t="shared" si="40"/>
        <v>100</v>
      </c>
      <c r="G64" s="261">
        <f t="shared" si="40"/>
        <v>100</v>
      </c>
      <c r="H64" s="261">
        <f t="shared" si="40"/>
        <v>100</v>
      </c>
      <c r="I64" s="261">
        <f t="shared" si="40"/>
        <v>100</v>
      </c>
      <c r="J64" s="261">
        <f t="shared" si="40"/>
        <v>100</v>
      </c>
      <c r="K64" s="261">
        <f t="shared" si="40"/>
        <v>100</v>
      </c>
      <c r="L64" s="261">
        <f t="shared" si="40"/>
        <v>100</v>
      </c>
      <c r="M64" s="261">
        <f t="shared" si="40"/>
        <v>100</v>
      </c>
      <c r="N64" s="261">
        <f t="shared" si="40"/>
        <v>100</v>
      </c>
      <c r="O64" s="247">
        <f t="shared" si="2"/>
        <v>1100</v>
      </c>
      <c r="P64" s="77"/>
    </row>
    <row r="65" spans="1:16" s="29" customFormat="1" ht="20.25" customHeight="1" x14ac:dyDescent="0.3">
      <c r="A65" s="217"/>
      <c r="B65" s="419"/>
      <c r="C65" s="218" t="s">
        <v>62</v>
      </c>
      <c r="D65" s="367">
        <f>Детализация!D18</f>
        <v>100</v>
      </c>
      <c r="E65" s="367">
        <f>Детализация!E18</f>
        <v>100</v>
      </c>
      <c r="F65" s="367">
        <f>Детализация!F18</f>
        <v>100</v>
      </c>
      <c r="G65" s="367">
        <f>Детализация!G18</f>
        <v>100</v>
      </c>
      <c r="H65" s="367">
        <f>Детализация!H18</f>
        <v>100</v>
      </c>
      <c r="I65" s="367">
        <f>Детализация!I18</f>
        <v>100</v>
      </c>
      <c r="J65" s="367">
        <f>Детализация!J18</f>
        <v>100</v>
      </c>
      <c r="K65" s="367">
        <f>Детализация!K18</f>
        <v>100</v>
      </c>
      <c r="L65" s="367">
        <f>Детализация!L18</f>
        <v>100</v>
      </c>
      <c r="M65" s="360">
        <f>Детализация!M18</f>
        <v>100</v>
      </c>
      <c r="N65" s="354">
        <f>Детализация!N18</f>
        <v>100</v>
      </c>
      <c r="O65" s="246">
        <f t="shared" si="2"/>
        <v>1100</v>
      </c>
      <c r="P65" s="77"/>
    </row>
    <row r="66" spans="1:16" s="29" customFormat="1" ht="91.9" customHeight="1" x14ac:dyDescent="0.3">
      <c r="A66" s="227"/>
      <c r="B66" s="431"/>
      <c r="C66" s="93" t="s">
        <v>148</v>
      </c>
      <c r="D66" s="368"/>
      <c r="E66" s="368"/>
      <c r="F66" s="368"/>
      <c r="G66" s="368"/>
      <c r="H66" s="368"/>
      <c r="I66" s="368"/>
      <c r="J66" s="368"/>
      <c r="K66" s="368"/>
      <c r="L66" s="368"/>
      <c r="M66" s="361"/>
      <c r="N66" s="355"/>
      <c r="O66" s="248"/>
      <c r="P66" s="77"/>
    </row>
    <row r="67" spans="1:16" s="29" customFormat="1" ht="42" customHeight="1" x14ac:dyDescent="0.3">
      <c r="A67" s="65" t="s">
        <v>101</v>
      </c>
      <c r="B67" s="96" t="s">
        <v>122</v>
      </c>
      <c r="C67" s="98" t="s">
        <v>5</v>
      </c>
      <c r="D67" s="262">
        <f>D68+D71+D74</f>
        <v>41735.9</v>
      </c>
      <c r="E67" s="263">
        <f>E69</f>
        <v>0</v>
      </c>
      <c r="F67" s="263">
        <f>F69</f>
        <v>0</v>
      </c>
      <c r="G67" s="263">
        <f t="shared" ref="G67:N67" si="41">G68+G71+G74</f>
        <v>0</v>
      </c>
      <c r="H67" s="263">
        <f t="shared" si="41"/>
        <v>0</v>
      </c>
      <c r="I67" s="263">
        <f t="shared" si="41"/>
        <v>0</v>
      </c>
      <c r="J67" s="263">
        <f t="shared" si="41"/>
        <v>0</v>
      </c>
      <c r="K67" s="263">
        <f t="shared" si="41"/>
        <v>0</v>
      </c>
      <c r="L67" s="263">
        <f t="shared" si="41"/>
        <v>0</v>
      </c>
      <c r="M67" s="263">
        <f t="shared" si="41"/>
        <v>0</v>
      </c>
      <c r="N67" s="263">
        <f t="shared" si="41"/>
        <v>0</v>
      </c>
      <c r="O67" s="262">
        <f>SUM(D67:H67)</f>
        <v>41735.9</v>
      </c>
      <c r="P67" s="77"/>
    </row>
    <row r="68" spans="1:16" s="56" customFormat="1" ht="22.5" hidden="1" customHeight="1" x14ac:dyDescent="0.3">
      <c r="A68" s="103"/>
      <c r="B68" s="221" t="s">
        <v>124</v>
      </c>
      <c r="C68" s="104" t="s">
        <v>61</v>
      </c>
      <c r="D68" s="264">
        <f>D70</f>
        <v>0</v>
      </c>
      <c r="E68" s="265">
        <f>E70</f>
        <v>0</v>
      </c>
      <c r="F68" s="265">
        <f>F70</f>
        <v>0</v>
      </c>
      <c r="G68" s="265">
        <f t="shared" ref="G68:N68" si="42">G70</f>
        <v>0</v>
      </c>
      <c r="H68" s="265">
        <f t="shared" si="42"/>
        <v>0</v>
      </c>
      <c r="I68" s="265">
        <f t="shared" si="42"/>
        <v>0</v>
      </c>
      <c r="J68" s="265">
        <f t="shared" si="42"/>
        <v>0</v>
      </c>
      <c r="K68" s="265">
        <f t="shared" si="42"/>
        <v>0</v>
      </c>
      <c r="L68" s="265">
        <f t="shared" si="42"/>
        <v>0</v>
      </c>
      <c r="M68" s="265">
        <f t="shared" si="42"/>
        <v>0</v>
      </c>
      <c r="N68" s="265">
        <f t="shared" si="42"/>
        <v>0</v>
      </c>
      <c r="O68" s="264">
        <f>SUM(D68:H68)</f>
        <v>0</v>
      </c>
      <c r="P68" s="80"/>
    </row>
    <row r="69" spans="1:16" s="56" customFormat="1" ht="20.25" hidden="1" customHeight="1" x14ac:dyDescent="0.3">
      <c r="A69" s="103"/>
      <c r="B69" s="220"/>
      <c r="C69" s="105" t="s">
        <v>62</v>
      </c>
      <c r="D69" s="266"/>
      <c r="E69" s="266"/>
      <c r="F69" s="266"/>
      <c r="G69" s="267"/>
      <c r="H69" s="267"/>
      <c r="I69" s="267"/>
      <c r="J69" s="267"/>
      <c r="K69" s="267"/>
      <c r="L69" s="267"/>
      <c r="M69" s="267"/>
      <c r="N69" s="267"/>
      <c r="O69" s="268"/>
      <c r="P69" s="80"/>
    </row>
    <row r="70" spans="1:16" s="56" customFormat="1" ht="84.4" hidden="1" customHeight="1" x14ac:dyDescent="0.3">
      <c r="A70" s="103"/>
      <c r="B70" s="220"/>
      <c r="C70" s="106" t="s">
        <v>146</v>
      </c>
      <c r="D70" s="269">
        <v>0</v>
      </c>
      <c r="E70" s="270"/>
      <c r="F70" s="270"/>
      <c r="G70" s="270">
        <v>0</v>
      </c>
      <c r="H70" s="270">
        <v>0</v>
      </c>
      <c r="I70" s="270">
        <v>0</v>
      </c>
      <c r="J70" s="270">
        <v>0</v>
      </c>
      <c r="K70" s="270">
        <v>0</v>
      </c>
      <c r="L70" s="270">
        <v>0</v>
      </c>
      <c r="M70" s="270">
        <v>0</v>
      </c>
      <c r="N70" s="270">
        <v>0</v>
      </c>
      <c r="O70" s="271">
        <f>SUM(D70:H70)</f>
        <v>0</v>
      </c>
      <c r="P70" s="80"/>
    </row>
    <row r="71" spans="1:16" s="29" customFormat="1" ht="19.7" customHeight="1" x14ac:dyDescent="0.3">
      <c r="A71" s="65"/>
      <c r="B71" s="96" t="s">
        <v>136</v>
      </c>
      <c r="C71" s="59" t="s">
        <v>64</v>
      </c>
      <c r="D71" s="272">
        <f>D72</f>
        <v>17300</v>
      </c>
      <c r="E71" s="273">
        <f>E70</f>
        <v>0</v>
      </c>
      <c r="F71" s="273">
        <f t="shared" ref="F71:N71" si="43">F72</f>
        <v>0</v>
      </c>
      <c r="G71" s="273">
        <f t="shared" si="43"/>
        <v>0</v>
      </c>
      <c r="H71" s="273">
        <f t="shared" si="43"/>
        <v>0</v>
      </c>
      <c r="I71" s="273">
        <f t="shared" si="43"/>
        <v>0</v>
      </c>
      <c r="J71" s="273">
        <f t="shared" si="43"/>
        <v>0</v>
      </c>
      <c r="K71" s="273">
        <f t="shared" si="43"/>
        <v>0</v>
      </c>
      <c r="L71" s="273">
        <f t="shared" si="43"/>
        <v>0</v>
      </c>
      <c r="M71" s="273">
        <f t="shared" si="43"/>
        <v>0</v>
      </c>
      <c r="N71" s="273">
        <f t="shared" si="43"/>
        <v>0</v>
      </c>
      <c r="O71" s="272">
        <f>SUM(D71:H71)</f>
        <v>17300</v>
      </c>
      <c r="P71" s="77"/>
    </row>
    <row r="72" spans="1:16" s="29" customFormat="1" ht="20.25" customHeight="1" x14ac:dyDescent="0.3">
      <c r="A72" s="65"/>
      <c r="B72" s="96"/>
      <c r="C72" s="230" t="s">
        <v>62</v>
      </c>
      <c r="D72" s="360">
        <f>Детализация!D27</f>
        <v>17300</v>
      </c>
      <c r="E72" s="343">
        <f>E70</f>
        <v>0</v>
      </c>
      <c r="F72" s="343">
        <f>F70</f>
        <v>0</v>
      </c>
      <c r="G72" s="343">
        <f>Детализация!G27</f>
        <v>0</v>
      </c>
      <c r="H72" s="343">
        <f>Детализация!H27</f>
        <v>0</v>
      </c>
      <c r="I72" s="343">
        <f>Детализация!I27</f>
        <v>0</v>
      </c>
      <c r="J72" s="343">
        <f>Детализация!J27</f>
        <v>0</v>
      </c>
      <c r="K72" s="343">
        <f>Детализация!K27</f>
        <v>0</v>
      </c>
      <c r="L72" s="343">
        <f>Детализация!L27</f>
        <v>0</v>
      </c>
      <c r="M72" s="343">
        <f>Детализация!M27</f>
        <v>0</v>
      </c>
      <c r="N72" s="343">
        <f>Детализация!N27</f>
        <v>0</v>
      </c>
      <c r="O72" s="360">
        <f>SUM(D72:H72)</f>
        <v>17300</v>
      </c>
      <c r="P72" s="77"/>
    </row>
    <row r="73" spans="1:16" s="29" customFormat="1" ht="83.45" customHeight="1" x14ac:dyDescent="0.3">
      <c r="A73" s="65"/>
      <c r="B73" s="96"/>
      <c r="C73" s="63" t="s">
        <v>146</v>
      </c>
      <c r="D73" s="356"/>
      <c r="E73" s="356"/>
      <c r="F73" s="356"/>
      <c r="G73" s="356"/>
      <c r="H73" s="356"/>
      <c r="I73" s="356"/>
      <c r="J73" s="356"/>
      <c r="K73" s="356"/>
      <c r="L73" s="356"/>
      <c r="M73" s="344"/>
      <c r="N73" s="356"/>
      <c r="O73" s="361"/>
      <c r="P73" s="77"/>
    </row>
    <row r="74" spans="1:16" s="29" customFormat="1" ht="20.25" customHeight="1" x14ac:dyDescent="0.3">
      <c r="A74" s="66"/>
      <c r="B74" s="93"/>
      <c r="C74" s="59" t="s">
        <v>7</v>
      </c>
      <c r="D74" s="272">
        <f>Детализация!D28</f>
        <v>24435.9</v>
      </c>
      <c r="E74" s="252">
        <f>E70</f>
        <v>0</v>
      </c>
      <c r="F74" s="252">
        <f>F70</f>
        <v>0</v>
      </c>
      <c r="G74" s="273">
        <f>Детализация!G28</f>
        <v>0</v>
      </c>
      <c r="H74" s="273">
        <f>Детализация!H28</f>
        <v>0</v>
      </c>
      <c r="I74" s="273">
        <f>Детализация!I28</f>
        <v>0</v>
      </c>
      <c r="J74" s="273">
        <f>Детализация!J28</f>
        <v>0</v>
      </c>
      <c r="K74" s="273">
        <f>Детализация!K28</f>
        <v>0</v>
      </c>
      <c r="L74" s="273">
        <f>Детализация!L28</f>
        <v>0</v>
      </c>
      <c r="M74" s="273">
        <f>Детализация!M28</f>
        <v>0</v>
      </c>
      <c r="N74" s="273">
        <f>Детализация!N28</f>
        <v>0</v>
      </c>
      <c r="O74" s="272">
        <f>SUM(D74:H74)</f>
        <v>24435.9</v>
      </c>
      <c r="P74" s="77"/>
    </row>
    <row r="75" spans="1:16" s="56" customFormat="1" ht="20.25" hidden="1" customHeight="1" x14ac:dyDescent="0.3">
      <c r="A75" s="425" t="s">
        <v>100</v>
      </c>
      <c r="B75" s="428" t="s">
        <v>127</v>
      </c>
      <c r="C75" s="67" t="s">
        <v>5</v>
      </c>
      <c r="D75" s="249"/>
      <c r="E75" s="274">
        <f>E76</f>
        <v>0</v>
      </c>
      <c r="F75" s="275"/>
      <c r="G75" s="276"/>
      <c r="H75" s="276"/>
      <c r="I75" s="276"/>
      <c r="J75" s="276"/>
      <c r="K75" s="276"/>
      <c r="L75" s="276"/>
      <c r="M75" s="276"/>
      <c r="N75" s="276"/>
      <c r="O75" s="277"/>
      <c r="P75" s="80"/>
    </row>
    <row r="76" spans="1:16" s="56" customFormat="1" ht="20.25" hidden="1" customHeight="1" x14ac:dyDescent="0.3">
      <c r="A76" s="426"/>
      <c r="B76" s="429"/>
      <c r="C76" s="219" t="s">
        <v>64</v>
      </c>
      <c r="D76" s="249"/>
      <c r="E76" s="278">
        <f>E78</f>
        <v>0</v>
      </c>
      <c r="F76" s="279"/>
      <c r="G76" s="276"/>
      <c r="H76" s="276"/>
      <c r="I76" s="276"/>
      <c r="J76" s="276"/>
      <c r="K76" s="276"/>
      <c r="L76" s="276"/>
      <c r="M76" s="276"/>
      <c r="N76" s="276"/>
      <c r="O76" s="277"/>
      <c r="P76" s="80"/>
    </row>
    <row r="77" spans="1:16" s="56" customFormat="1" ht="20.25" hidden="1" customHeight="1" x14ac:dyDescent="0.3">
      <c r="A77" s="426"/>
      <c r="B77" s="429"/>
      <c r="C77" s="219" t="s">
        <v>62</v>
      </c>
      <c r="D77" s="280"/>
      <c r="E77" s="281"/>
      <c r="F77" s="267"/>
      <c r="G77" s="278"/>
      <c r="H77" s="265"/>
      <c r="I77" s="265"/>
      <c r="J77" s="265"/>
      <c r="K77" s="265"/>
      <c r="L77" s="265"/>
      <c r="M77" s="265"/>
      <c r="N77" s="265"/>
      <c r="O77" s="282"/>
      <c r="P77" s="80"/>
    </row>
    <row r="78" spans="1:16" s="56" customFormat="1" ht="86.45" hidden="1" customHeight="1" x14ac:dyDescent="0.3">
      <c r="A78" s="427"/>
      <c r="B78" s="430"/>
      <c r="C78" s="68" t="s">
        <v>149</v>
      </c>
      <c r="D78" s="283"/>
      <c r="E78" s="284"/>
      <c r="F78" s="270"/>
      <c r="G78" s="278"/>
      <c r="H78" s="265"/>
      <c r="I78" s="265"/>
      <c r="J78" s="265"/>
      <c r="K78" s="265"/>
      <c r="L78" s="265"/>
      <c r="M78" s="265"/>
      <c r="N78" s="265"/>
      <c r="O78" s="282"/>
      <c r="P78" s="80"/>
    </row>
    <row r="79" spans="1:16" s="29" customFormat="1" ht="20.25" customHeight="1" x14ac:dyDescent="0.3">
      <c r="A79" s="406" t="s">
        <v>100</v>
      </c>
      <c r="B79" s="450" t="s">
        <v>160</v>
      </c>
      <c r="C79" s="94" t="s">
        <v>5</v>
      </c>
      <c r="D79" s="244">
        <f>D80+D83</f>
        <v>68225.320000000007</v>
      </c>
      <c r="E79" s="252">
        <f>E80+E83</f>
        <v>98373.95</v>
      </c>
      <c r="F79" s="312">
        <f>F80+F83</f>
        <v>224664.63</v>
      </c>
      <c r="G79" s="312">
        <f t="shared" ref="F79:N80" si="44">G80</f>
        <v>0</v>
      </c>
      <c r="H79" s="312">
        <f t="shared" si="44"/>
        <v>0</v>
      </c>
      <c r="I79" s="312">
        <f t="shared" si="44"/>
        <v>0</v>
      </c>
      <c r="J79" s="312">
        <f t="shared" si="44"/>
        <v>0</v>
      </c>
      <c r="K79" s="312">
        <f t="shared" si="44"/>
        <v>0</v>
      </c>
      <c r="L79" s="312">
        <f t="shared" si="44"/>
        <v>0</v>
      </c>
      <c r="M79" s="312">
        <f t="shared" si="44"/>
        <v>0</v>
      </c>
      <c r="N79" s="312">
        <f t="shared" si="44"/>
        <v>0</v>
      </c>
      <c r="O79" s="245">
        <f>SUM(D79:H79)</f>
        <v>391263.9</v>
      </c>
      <c r="P79" s="77"/>
    </row>
    <row r="80" spans="1:16" s="29" customFormat="1" ht="20.25" x14ac:dyDescent="0.3">
      <c r="A80" s="378"/>
      <c r="B80" s="451"/>
      <c r="C80" s="315" t="s">
        <v>64</v>
      </c>
      <c r="D80" s="313">
        <f>D81</f>
        <v>65214.5</v>
      </c>
      <c r="E80" s="312">
        <f>E81</f>
        <v>93304.7</v>
      </c>
      <c r="F80" s="312">
        <f t="shared" si="44"/>
        <v>215000.7</v>
      </c>
      <c r="G80" s="312">
        <f t="shared" si="44"/>
        <v>0</v>
      </c>
      <c r="H80" s="312">
        <f t="shared" si="44"/>
        <v>0</v>
      </c>
      <c r="I80" s="312">
        <f t="shared" si="44"/>
        <v>0</v>
      </c>
      <c r="J80" s="312">
        <f t="shared" si="44"/>
        <v>0</v>
      </c>
      <c r="K80" s="312">
        <f t="shared" si="44"/>
        <v>0</v>
      </c>
      <c r="L80" s="312">
        <f t="shared" si="44"/>
        <v>0</v>
      </c>
      <c r="M80" s="312">
        <f t="shared" si="44"/>
        <v>0</v>
      </c>
      <c r="N80" s="312">
        <f t="shared" si="44"/>
        <v>0</v>
      </c>
      <c r="O80" s="317">
        <f>SUM(D80:H80)</f>
        <v>373519.9</v>
      </c>
      <c r="P80" s="77"/>
    </row>
    <row r="81" spans="1:19" s="29" customFormat="1" ht="19.350000000000001" customHeight="1" x14ac:dyDescent="0.3">
      <c r="A81" s="405"/>
      <c r="B81" s="452"/>
      <c r="C81" s="94" t="s">
        <v>62</v>
      </c>
      <c r="D81" s="458">
        <f>Детализация!D30</f>
        <v>65214.5</v>
      </c>
      <c r="E81" s="459">
        <f>Детализация!E30</f>
        <v>93304.7</v>
      </c>
      <c r="F81" s="459">
        <f>Детализация!F30</f>
        <v>215000.7</v>
      </c>
      <c r="G81" s="459">
        <f>Детализация!G30</f>
        <v>0</v>
      </c>
      <c r="H81" s="459">
        <f>Детализация!H30</f>
        <v>0</v>
      </c>
      <c r="I81" s="459">
        <f>Детализация!I30</f>
        <v>0</v>
      </c>
      <c r="J81" s="459">
        <f>Детализация!J30</f>
        <v>0</v>
      </c>
      <c r="K81" s="459">
        <f>Детализация!K30</f>
        <v>0</v>
      </c>
      <c r="L81" s="459">
        <f>Детализация!L30</f>
        <v>0</v>
      </c>
      <c r="M81" s="459">
        <f>Детализация!M30</f>
        <v>0</v>
      </c>
      <c r="N81" s="459">
        <f>Детализация!N30</f>
        <v>0</v>
      </c>
      <c r="O81" s="460">
        <f>SUM(D81:H81)</f>
        <v>373519.9</v>
      </c>
      <c r="P81" s="77"/>
    </row>
    <row r="82" spans="1:19" s="29" customFormat="1" ht="87.6" customHeight="1" x14ac:dyDescent="0.3">
      <c r="A82" s="453"/>
      <c r="B82" s="454" t="s">
        <v>159</v>
      </c>
      <c r="C82" s="93" t="s">
        <v>148</v>
      </c>
      <c r="D82" s="455"/>
      <c r="E82" s="455"/>
      <c r="F82" s="455"/>
      <c r="G82" s="455"/>
      <c r="H82" s="455"/>
      <c r="I82" s="455"/>
      <c r="J82" s="455"/>
      <c r="K82" s="455"/>
      <c r="L82" s="455"/>
      <c r="M82" s="456"/>
      <c r="N82" s="455"/>
      <c r="O82" s="457"/>
      <c r="P82" s="82" t="s">
        <v>119</v>
      </c>
    </row>
    <row r="83" spans="1:19" s="29" customFormat="1" ht="33" customHeight="1" x14ac:dyDescent="0.3">
      <c r="A83" s="449"/>
      <c r="B83" s="98"/>
      <c r="C83" s="69" t="s">
        <v>7</v>
      </c>
      <c r="D83" s="288">
        <f>Детализация!D31</f>
        <v>3010.82</v>
      </c>
      <c r="E83" s="252">
        <f>Детализация!E31</f>
        <v>5069.25</v>
      </c>
      <c r="F83" s="252">
        <f>Детализация!F31</f>
        <v>9663.93</v>
      </c>
      <c r="G83" s="252">
        <f>Детализация!G31</f>
        <v>0</v>
      </c>
      <c r="H83" s="252">
        <f>Детализация!H31</f>
        <v>0</v>
      </c>
      <c r="I83" s="252">
        <f>Детализация!I31</f>
        <v>0</v>
      </c>
      <c r="J83" s="252">
        <f>Детализация!J31</f>
        <v>0</v>
      </c>
      <c r="K83" s="252">
        <f>Детализация!K31</f>
        <v>0</v>
      </c>
      <c r="L83" s="252">
        <f>Детализация!L31</f>
        <v>0</v>
      </c>
      <c r="M83" s="252">
        <f>Детализация!M31</f>
        <v>0</v>
      </c>
      <c r="N83" s="252">
        <f>Детализация!N31</f>
        <v>0</v>
      </c>
      <c r="O83" s="257">
        <f>SUM(D83:H83)</f>
        <v>17744</v>
      </c>
      <c r="P83" s="77"/>
      <c r="S83" s="70"/>
    </row>
    <row r="84" spans="1:19" s="56" customFormat="1" ht="25.9" hidden="1" customHeight="1" x14ac:dyDescent="0.3">
      <c r="A84" s="433" t="s">
        <v>102</v>
      </c>
      <c r="B84" s="432" t="s">
        <v>109</v>
      </c>
      <c r="C84" s="71" t="s">
        <v>5</v>
      </c>
      <c r="D84" s="269">
        <f>D85</f>
        <v>0</v>
      </c>
      <c r="E84" s="269"/>
      <c r="F84" s="269">
        <f t="shared" ref="F84:N84" si="45">F85</f>
        <v>0</v>
      </c>
      <c r="G84" s="269">
        <f t="shared" si="45"/>
        <v>0</v>
      </c>
      <c r="H84" s="269">
        <f t="shared" si="45"/>
        <v>0</v>
      </c>
      <c r="I84" s="269">
        <f t="shared" si="45"/>
        <v>0</v>
      </c>
      <c r="J84" s="269">
        <f t="shared" si="45"/>
        <v>0</v>
      </c>
      <c r="K84" s="269">
        <f t="shared" si="45"/>
        <v>0</v>
      </c>
      <c r="L84" s="269">
        <f t="shared" si="45"/>
        <v>0</v>
      </c>
      <c r="M84" s="269">
        <f t="shared" si="45"/>
        <v>0</v>
      </c>
      <c r="N84" s="269">
        <f t="shared" si="45"/>
        <v>0</v>
      </c>
      <c r="O84" s="271">
        <f>D84+E84+F84+G84+H84</f>
        <v>0</v>
      </c>
      <c r="P84" s="80"/>
      <c r="S84" s="72"/>
    </row>
    <row r="85" spans="1:19" s="56" customFormat="1" ht="20.25" hidden="1" customHeight="1" x14ac:dyDescent="0.3">
      <c r="A85" s="433"/>
      <c r="B85" s="432"/>
      <c r="C85" s="73" t="s">
        <v>64</v>
      </c>
      <c r="D85" s="249">
        <f>Детализация!D20</f>
        <v>0</v>
      </c>
      <c r="E85" s="249"/>
      <c r="F85" s="249">
        <f>Детализация!F20</f>
        <v>0</v>
      </c>
      <c r="G85" s="249">
        <f>Детализация!G20</f>
        <v>0</v>
      </c>
      <c r="H85" s="249">
        <f>Детализация!H20</f>
        <v>0</v>
      </c>
      <c r="I85" s="249">
        <f>Детализация!I20</f>
        <v>0</v>
      </c>
      <c r="J85" s="249">
        <f>Детализация!J20</f>
        <v>0</v>
      </c>
      <c r="K85" s="249">
        <f>Детализация!K20</f>
        <v>0</v>
      </c>
      <c r="L85" s="249">
        <f>Детализация!L20</f>
        <v>0</v>
      </c>
      <c r="M85" s="249">
        <f>Детализация!M20</f>
        <v>0</v>
      </c>
      <c r="N85" s="249">
        <f>Детализация!N20</f>
        <v>0</v>
      </c>
      <c r="O85" s="277">
        <f>D85+E85+F85+G85+H85</f>
        <v>0</v>
      </c>
      <c r="P85" s="80"/>
      <c r="S85" s="72"/>
    </row>
    <row r="86" spans="1:19" s="56" customFormat="1" ht="20.25" hidden="1" customHeight="1" x14ac:dyDescent="0.3">
      <c r="A86" s="222"/>
      <c r="B86" s="432"/>
      <c r="C86" s="73" t="s">
        <v>62</v>
      </c>
      <c r="D86" s="249"/>
      <c r="E86" s="274"/>
      <c r="F86" s="289"/>
      <c r="G86" s="289"/>
      <c r="H86" s="275"/>
      <c r="I86" s="275"/>
      <c r="J86" s="275"/>
      <c r="K86" s="275"/>
      <c r="L86" s="275"/>
      <c r="M86" s="275"/>
      <c r="N86" s="275"/>
      <c r="O86" s="277"/>
      <c r="P86" s="80"/>
      <c r="S86" s="72"/>
    </row>
    <row r="87" spans="1:19" s="56" customFormat="1" ht="111" hidden="1" customHeight="1" x14ac:dyDescent="0.3">
      <c r="A87" s="222"/>
      <c r="B87" s="432"/>
      <c r="C87" s="73" t="s">
        <v>149</v>
      </c>
      <c r="D87" s="249">
        <f>Детализация!D20</f>
        <v>0</v>
      </c>
      <c r="E87" s="249"/>
      <c r="F87" s="249">
        <f>Детализация!F20</f>
        <v>0</v>
      </c>
      <c r="G87" s="249">
        <f>Детализация!G20</f>
        <v>0</v>
      </c>
      <c r="H87" s="249">
        <f>Детализация!H20</f>
        <v>0</v>
      </c>
      <c r="I87" s="249">
        <f>Детализация!I20</f>
        <v>0</v>
      </c>
      <c r="J87" s="249">
        <f>Детализация!J20</f>
        <v>0</v>
      </c>
      <c r="K87" s="249">
        <f>Детализация!K20</f>
        <v>0</v>
      </c>
      <c r="L87" s="249">
        <f>Детализация!L20</f>
        <v>0</v>
      </c>
      <c r="M87" s="249">
        <f>Детализация!M20</f>
        <v>0</v>
      </c>
      <c r="N87" s="249">
        <f>Детализация!N20</f>
        <v>0</v>
      </c>
      <c r="O87" s="277">
        <f>D87+E87+F87+G87+H87</f>
        <v>0</v>
      </c>
      <c r="P87" s="80"/>
      <c r="S87" s="72"/>
    </row>
    <row r="88" spans="1:19" s="29" customFormat="1" ht="44.25" customHeight="1" x14ac:dyDescent="0.3">
      <c r="A88" s="216" t="s">
        <v>102</v>
      </c>
      <c r="B88" s="315" t="s">
        <v>147</v>
      </c>
      <c r="C88" s="225" t="s">
        <v>5</v>
      </c>
      <c r="D88" s="258">
        <f>D89+D92+D95+D96</f>
        <v>72766.37</v>
      </c>
      <c r="E88" s="258">
        <f t="shared" ref="E88:F88" si="46">E89+E92+E95+E96</f>
        <v>136382.72882000002</v>
      </c>
      <c r="F88" s="258">
        <f t="shared" si="46"/>
        <v>323724</v>
      </c>
      <c r="G88" s="290">
        <f t="shared" ref="G88:N88" si="47">G89+G92+G95</f>
        <v>525330.56999999995</v>
      </c>
      <c r="H88" s="291">
        <f t="shared" si="47"/>
        <v>279228.18000000005</v>
      </c>
      <c r="I88" s="291">
        <f t="shared" si="47"/>
        <v>0</v>
      </c>
      <c r="J88" s="291">
        <f t="shared" si="47"/>
        <v>0</v>
      </c>
      <c r="K88" s="291">
        <f t="shared" si="47"/>
        <v>0</v>
      </c>
      <c r="L88" s="291">
        <f t="shared" si="47"/>
        <v>0</v>
      </c>
      <c r="M88" s="291">
        <f t="shared" si="47"/>
        <v>0</v>
      </c>
      <c r="N88" s="291">
        <f t="shared" si="47"/>
        <v>0</v>
      </c>
      <c r="O88" s="245">
        <f t="shared" ref="O88:O112" si="48">SUM(D88:H88)+I88+J88+K88+L88+M88+N88</f>
        <v>1337431.84882</v>
      </c>
      <c r="P88" s="77"/>
    </row>
    <row r="89" spans="1:19" s="29" customFormat="1" ht="20.25" x14ac:dyDescent="0.3">
      <c r="A89" s="314"/>
      <c r="B89" s="96"/>
      <c r="C89" s="242" t="s">
        <v>10</v>
      </c>
      <c r="D89" s="260">
        <f t="shared" ref="D89:N89" si="49">D90</f>
        <v>33692</v>
      </c>
      <c r="E89" s="260">
        <f t="shared" si="49"/>
        <v>0</v>
      </c>
      <c r="F89" s="260">
        <f t="shared" si="49"/>
        <v>262785</v>
      </c>
      <c r="G89" s="260">
        <f t="shared" si="49"/>
        <v>514872.5</v>
      </c>
      <c r="H89" s="321">
        <f t="shared" si="49"/>
        <v>273671.5</v>
      </c>
      <c r="I89" s="321">
        <f t="shared" si="49"/>
        <v>0</v>
      </c>
      <c r="J89" s="321">
        <f t="shared" si="49"/>
        <v>0</v>
      </c>
      <c r="K89" s="321">
        <f t="shared" si="49"/>
        <v>0</v>
      </c>
      <c r="L89" s="321">
        <f t="shared" si="49"/>
        <v>0</v>
      </c>
      <c r="M89" s="321">
        <f t="shared" si="49"/>
        <v>0</v>
      </c>
      <c r="N89" s="321">
        <f t="shared" si="49"/>
        <v>0</v>
      </c>
      <c r="O89" s="245">
        <f t="shared" si="48"/>
        <v>1085021</v>
      </c>
      <c r="P89" s="77"/>
    </row>
    <row r="90" spans="1:19" s="29" customFormat="1" ht="20.45" customHeight="1" x14ac:dyDescent="0.3">
      <c r="A90" s="314"/>
      <c r="B90" s="96"/>
      <c r="C90" s="102" t="s">
        <v>62</v>
      </c>
      <c r="D90" s="364">
        <f>Детализация!D33</f>
        <v>33692</v>
      </c>
      <c r="E90" s="364">
        <f>Детализация!E33</f>
        <v>0</v>
      </c>
      <c r="F90" s="364">
        <f>Детализация!F33</f>
        <v>262785</v>
      </c>
      <c r="G90" s="364">
        <f>Детализация!G33</f>
        <v>514872.5</v>
      </c>
      <c r="H90" s="364">
        <f>Детализация!H33</f>
        <v>273671.5</v>
      </c>
      <c r="I90" s="364">
        <f>Детализация!I33</f>
        <v>0</v>
      </c>
      <c r="J90" s="364">
        <f>Детализация!J33</f>
        <v>0</v>
      </c>
      <c r="K90" s="364">
        <f>Детализация!K33</f>
        <v>0</v>
      </c>
      <c r="L90" s="364">
        <f>Детализация!L33</f>
        <v>0</v>
      </c>
      <c r="M90" s="364">
        <f>Детализация!M33</f>
        <v>0</v>
      </c>
      <c r="N90" s="357">
        <f>Детализация!N33</f>
        <v>0</v>
      </c>
      <c r="O90" s="297">
        <f t="shared" si="48"/>
        <v>1085021</v>
      </c>
      <c r="P90" s="77"/>
    </row>
    <row r="91" spans="1:19" s="29" customFormat="1" ht="89.65" customHeight="1" x14ac:dyDescent="0.3">
      <c r="A91" s="314"/>
      <c r="B91" s="96"/>
      <c r="C91" s="63" t="s">
        <v>149</v>
      </c>
      <c r="D91" s="358"/>
      <c r="E91" s="358"/>
      <c r="F91" s="358"/>
      <c r="G91" s="358"/>
      <c r="H91" s="358"/>
      <c r="I91" s="358"/>
      <c r="J91" s="358"/>
      <c r="K91" s="358"/>
      <c r="L91" s="358"/>
      <c r="M91" s="361"/>
      <c r="N91" s="350"/>
      <c r="O91" s="248"/>
      <c r="P91" s="77"/>
    </row>
    <row r="92" spans="1:19" s="29" customFormat="1" ht="20.25" x14ac:dyDescent="0.3">
      <c r="A92" s="217"/>
      <c r="B92" s="96"/>
      <c r="C92" s="94" t="s">
        <v>64</v>
      </c>
      <c r="D92" s="244">
        <f t="shared" ref="D92:N92" si="50">D93</f>
        <v>25524.7</v>
      </c>
      <c r="E92" s="244">
        <f t="shared" si="50"/>
        <v>72948</v>
      </c>
      <c r="F92" s="244">
        <f t="shared" si="50"/>
        <v>57701.7</v>
      </c>
      <c r="G92" s="244">
        <f t="shared" si="50"/>
        <v>5200.8</v>
      </c>
      <c r="H92" s="244">
        <f t="shared" si="50"/>
        <v>2764.4</v>
      </c>
      <c r="I92" s="244">
        <f t="shared" si="50"/>
        <v>0</v>
      </c>
      <c r="J92" s="244">
        <f t="shared" si="50"/>
        <v>0</v>
      </c>
      <c r="K92" s="244">
        <f t="shared" si="50"/>
        <v>0</v>
      </c>
      <c r="L92" s="244">
        <f t="shared" si="50"/>
        <v>0</v>
      </c>
      <c r="M92" s="244">
        <f t="shared" si="50"/>
        <v>0</v>
      </c>
      <c r="N92" s="244">
        <f t="shared" si="50"/>
        <v>0</v>
      </c>
      <c r="O92" s="247">
        <f t="shared" si="48"/>
        <v>164139.59999999998</v>
      </c>
      <c r="P92" s="77"/>
    </row>
    <row r="93" spans="1:19" s="29" customFormat="1" ht="20.25" x14ac:dyDescent="0.3">
      <c r="A93" s="217"/>
      <c r="B93" s="226"/>
      <c r="C93" s="218" t="s">
        <v>62</v>
      </c>
      <c r="D93" s="246">
        <f>Детализация!D34</f>
        <v>25524.7</v>
      </c>
      <c r="E93" s="246">
        <f>Детализация!E34</f>
        <v>72948</v>
      </c>
      <c r="F93" s="246">
        <f>Детализация!F34</f>
        <v>57701.7</v>
      </c>
      <c r="G93" s="246">
        <f>Детализация!G34</f>
        <v>5200.8</v>
      </c>
      <c r="H93" s="246">
        <f>Детализация!H34</f>
        <v>2764.4</v>
      </c>
      <c r="I93" s="246">
        <f>Детализация!I34</f>
        <v>0</v>
      </c>
      <c r="J93" s="246">
        <f>Детализация!J34</f>
        <v>0</v>
      </c>
      <c r="K93" s="246">
        <f>Детализация!K34</f>
        <v>0</v>
      </c>
      <c r="L93" s="246">
        <f>Детализация!L34</f>
        <v>0</v>
      </c>
      <c r="M93" s="246">
        <f>Детализация!M34</f>
        <v>0</v>
      </c>
      <c r="N93" s="293">
        <f>Детализация!N34</f>
        <v>0</v>
      </c>
      <c r="O93" s="246">
        <f t="shared" si="48"/>
        <v>164139.59999999998</v>
      </c>
      <c r="P93" s="77"/>
    </row>
    <row r="94" spans="1:19" s="29" customFormat="1" ht="84.6" customHeight="1" x14ac:dyDescent="0.3">
      <c r="A94" s="217"/>
      <c r="B94" s="226"/>
      <c r="C94" s="93" t="s">
        <v>148</v>
      </c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5"/>
      <c r="O94" s="248"/>
      <c r="P94" s="77"/>
    </row>
    <row r="95" spans="1:19" s="29" customFormat="1" ht="34.9" customHeight="1" x14ac:dyDescent="0.3">
      <c r="A95" s="217"/>
      <c r="B95" s="96"/>
      <c r="C95" s="225" t="s">
        <v>7</v>
      </c>
      <c r="D95" s="258">
        <f>Детализация!D35</f>
        <v>549.66999999999996</v>
      </c>
      <c r="E95" s="258">
        <f>Детализация!E35</f>
        <v>998.05</v>
      </c>
      <c r="F95" s="258">
        <f>Детализация!F35</f>
        <v>3237.3</v>
      </c>
      <c r="G95" s="258">
        <f>Детализация!G35</f>
        <v>5257.27</v>
      </c>
      <c r="H95" s="296">
        <f>Детализация!H35</f>
        <v>2792.28</v>
      </c>
      <c r="I95" s="296">
        <f>Детализация!I35</f>
        <v>0</v>
      </c>
      <c r="J95" s="296">
        <f>Детализация!J35</f>
        <v>0</v>
      </c>
      <c r="K95" s="296">
        <f>Детализация!K35</f>
        <v>0</v>
      </c>
      <c r="L95" s="296">
        <f>Детализация!L35</f>
        <v>0</v>
      </c>
      <c r="M95" s="296">
        <f>Детализация!M35</f>
        <v>0</v>
      </c>
      <c r="N95" s="296">
        <f>Детализация!N35</f>
        <v>0</v>
      </c>
      <c r="O95" s="245">
        <f t="shared" si="48"/>
        <v>12834.570000000002</v>
      </c>
      <c r="P95" s="77"/>
    </row>
    <row r="96" spans="1:19" s="29" customFormat="1" ht="25.15" customHeight="1" x14ac:dyDescent="0.3">
      <c r="A96" s="92"/>
      <c r="B96" s="99"/>
      <c r="C96" s="62" t="s">
        <v>111</v>
      </c>
      <c r="D96" s="261">
        <f>Детализация!D36</f>
        <v>13000</v>
      </c>
      <c r="E96" s="261">
        <f>Детализация!E36</f>
        <v>62436.678820000001</v>
      </c>
      <c r="F96" s="261">
        <f>Детализация!F36</f>
        <v>0</v>
      </c>
      <c r="G96" s="261">
        <v>0</v>
      </c>
      <c r="H96" s="292">
        <v>0</v>
      </c>
      <c r="I96" s="292">
        <v>0</v>
      </c>
      <c r="J96" s="292">
        <v>0</v>
      </c>
      <c r="K96" s="292">
        <v>0</v>
      </c>
      <c r="L96" s="292">
        <v>0</v>
      </c>
      <c r="M96" s="292">
        <v>0</v>
      </c>
      <c r="N96" s="292">
        <v>0</v>
      </c>
      <c r="O96" s="245">
        <f t="shared" si="48"/>
        <v>75436.678820000001</v>
      </c>
      <c r="P96" s="77"/>
    </row>
    <row r="97" spans="1:16" s="29" customFormat="1" ht="19.899999999999999" customHeight="1" x14ac:dyDescent="0.3">
      <c r="A97" s="231">
        <v>3</v>
      </c>
      <c r="B97" s="218" t="s">
        <v>133</v>
      </c>
      <c r="C97" s="94" t="s">
        <v>5</v>
      </c>
      <c r="D97" s="244">
        <f t="shared" ref="D97:N97" si="51">D101+D98</f>
        <v>201480.4</v>
      </c>
      <c r="E97" s="244">
        <f t="shared" si="51"/>
        <v>201805.7</v>
      </c>
      <c r="F97" s="244">
        <f t="shared" si="51"/>
        <v>201524.5</v>
      </c>
      <c r="G97" s="244">
        <f t="shared" si="51"/>
        <v>201540.5</v>
      </c>
      <c r="H97" s="244">
        <f t="shared" si="51"/>
        <v>201542.5</v>
      </c>
      <c r="I97" s="244">
        <f t="shared" si="51"/>
        <v>201542.5</v>
      </c>
      <c r="J97" s="244">
        <f t="shared" si="51"/>
        <v>201542.5</v>
      </c>
      <c r="K97" s="244">
        <f t="shared" si="51"/>
        <v>201542.5</v>
      </c>
      <c r="L97" s="244">
        <f t="shared" si="51"/>
        <v>201542.5</v>
      </c>
      <c r="M97" s="244">
        <f t="shared" si="51"/>
        <v>201542.5</v>
      </c>
      <c r="N97" s="244">
        <f t="shared" si="51"/>
        <v>201542.5</v>
      </c>
      <c r="O97" s="245">
        <f t="shared" si="48"/>
        <v>2217148.6</v>
      </c>
      <c r="P97" s="77"/>
    </row>
    <row r="98" spans="1:16" s="29" customFormat="1" ht="65.25" customHeight="1" x14ac:dyDescent="0.3">
      <c r="A98" s="233"/>
      <c r="B98" s="237" t="s">
        <v>132</v>
      </c>
      <c r="C98" s="94" t="s">
        <v>64</v>
      </c>
      <c r="D98" s="244">
        <f t="shared" ref="D98:N98" si="52">D99</f>
        <v>1335.1</v>
      </c>
      <c r="E98" s="244">
        <f t="shared" si="52"/>
        <v>1553.7</v>
      </c>
      <c r="F98" s="244">
        <f t="shared" si="52"/>
        <v>1747.5</v>
      </c>
      <c r="G98" s="244">
        <f t="shared" si="52"/>
        <v>1690.5</v>
      </c>
      <c r="H98" s="244">
        <f t="shared" si="52"/>
        <v>1692.5</v>
      </c>
      <c r="I98" s="244">
        <f t="shared" si="52"/>
        <v>1692.5</v>
      </c>
      <c r="J98" s="244">
        <f t="shared" si="52"/>
        <v>1692.5</v>
      </c>
      <c r="K98" s="244">
        <f t="shared" si="52"/>
        <v>1692.5</v>
      </c>
      <c r="L98" s="244">
        <f t="shared" si="52"/>
        <v>1692.5</v>
      </c>
      <c r="M98" s="244">
        <f t="shared" si="52"/>
        <v>1692.5</v>
      </c>
      <c r="N98" s="244">
        <f t="shared" si="52"/>
        <v>1692.5</v>
      </c>
      <c r="O98" s="247">
        <f t="shared" si="48"/>
        <v>18174.3</v>
      </c>
      <c r="P98" s="77"/>
    </row>
    <row r="99" spans="1:16" s="29" customFormat="1" ht="20.25" customHeight="1" x14ac:dyDescent="0.3">
      <c r="A99" s="232"/>
      <c r="B99" s="97"/>
      <c r="C99" s="102" t="s">
        <v>62</v>
      </c>
      <c r="D99" s="364">
        <f t="shared" ref="D99:N99" si="53">D104</f>
        <v>1335.1</v>
      </c>
      <c r="E99" s="364">
        <f t="shared" si="53"/>
        <v>1553.7</v>
      </c>
      <c r="F99" s="364">
        <f t="shared" si="53"/>
        <v>1747.5</v>
      </c>
      <c r="G99" s="364">
        <f t="shared" si="53"/>
        <v>1690.5</v>
      </c>
      <c r="H99" s="364">
        <f t="shared" si="53"/>
        <v>1692.5</v>
      </c>
      <c r="I99" s="364">
        <f t="shared" si="53"/>
        <v>1692.5</v>
      </c>
      <c r="J99" s="364">
        <f t="shared" si="53"/>
        <v>1692.5</v>
      </c>
      <c r="K99" s="364">
        <f t="shared" si="53"/>
        <v>1692.5</v>
      </c>
      <c r="L99" s="364">
        <f t="shared" si="53"/>
        <v>1692.5</v>
      </c>
      <c r="M99" s="360">
        <f t="shared" si="53"/>
        <v>1692.5</v>
      </c>
      <c r="N99" s="357">
        <f t="shared" si="53"/>
        <v>1692.5</v>
      </c>
      <c r="O99" s="246">
        <f t="shared" si="48"/>
        <v>18174.3</v>
      </c>
      <c r="P99" s="77"/>
    </row>
    <row r="100" spans="1:16" s="29" customFormat="1" ht="80.45" customHeight="1" x14ac:dyDescent="0.3">
      <c r="A100" s="232"/>
      <c r="B100" s="97"/>
      <c r="C100" s="63" t="s">
        <v>148</v>
      </c>
      <c r="D100" s="356"/>
      <c r="E100" s="356"/>
      <c r="F100" s="356"/>
      <c r="G100" s="356"/>
      <c r="H100" s="356"/>
      <c r="I100" s="356"/>
      <c r="J100" s="356"/>
      <c r="K100" s="356"/>
      <c r="L100" s="356"/>
      <c r="M100" s="361"/>
      <c r="N100" s="353"/>
      <c r="O100" s="248"/>
      <c r="P100" s="77"/>
    </row>
    <row r="101" spans="1:16" s="29" customFormat="1" ht="27.2" customHeight="1" x14ac:dyDescent="0.3">
      <c r="A101" s="232"/>
      <c r="B101" s="97"/>
      <c r="C101" s="98" t="s">
        <v>8</v>
      </c>
      <c r="D101" s="288">
        <f>D107+D109+D112</f>
        <v>200145.3</v>
      </c>
      <c r="E101" s="288">
        <f t="shared" ref="E101:N101" si="54">E107+E109+E111</f>
        <v>200252</v>
      </c>
      <c r="F101" s="288">
        <f t="shared" si="54"/>
        <v>199777</v>
      </c>
      <c r="G101" s="288">
        <f t="shared" si="54"/>
        <v>199850</v>
      </c>
      <c r="H101" s="288">
        <f t="shared" si="54"/>
        <v>199850</v>
      </c>
      <c r="I101" s="288">
        <f t="shared" si="54"/>
        <v>199850</v>
      </c>
      <c r="J101" s="288">
        <f t="shared" si="54"/>
        <v>199850</v>
      </c>
      <c r="K101" s="288">
        <f t="shared" si="54"/>
        <v>199850</v>
      </c>
      <c r="L101" s="288">
        <f t="shared" si="54"/>
        <v>199850</v>
      </c>
      <c r="M101" s="288">
        <f t="shared" si="54"/>
        <v>199850</v>
      </c>
      <c r="N101" s="288">
        <f t="shared" si="54"/>
        <v>199850</v>
      </c>
      <c r="O101" s="245">
        <f t="shared" si="48"/>
        <v>2198974.2999999998</v>
      </c>
      <c r="P101" s="77"/>
    </row>
    <row r="102" spans="1:16" s="29" customFormat="1" ht="108.6" customHeight="1" x14ac:dyDescent="0.3">
      <c r="A102" s="215"/>
      <c r="B102" s="229"/>
      <c r="C102" s="63" t="s">
        <v>150</v>
      </c>
      <c r="D102" s="252" t="s">
        <v>38</v>
      </c>
      <c r="E102" s="252" t="s">
        <v>130</v>
      </c>
      <c r="F102" s="252" t="s">
        <v>130</v>
      </c>
      <c r="G102" s="252" t="s">
        <v>131</v>
      </c>
      <c r="H102" s="252" t="s">
        <v>131</v>
      </c>
      <c r="I102" s="252" t="s">
        <v>131</v>
      </c>
      <c r="J102" s="252" t="s">
        <v>131</v>
      </c>
      <c r="K102" s="252" t="s">
        <v>131</v>
      </c>
      <c r="L102" s="252" t="s">
        <v>131</v>
      </c>
      <c r="M102" s="252" t="s">
        <v>131</v>
      </c>
      <c r="N102" s="252" t="s">
        <v>131</v>
      </c>
      <c r="O102" s="252" t="s">
        <v>131</v>
      </c>
      <c r="P102" s="77"/>
    </row>
    <row r="103" spans="1:16" s="29" customFormat="1" ht="30.4" customHeight="1" x14ac:dyDescent="0.3">
      <c r="A103" s="373" t="s">
        <v>47</v>
      </c>
      <c r="B103" s="375" t="s">
        <v>67</v>
      </c>
      <c r="C103" s="58" t="s">
        <v>5</v>
      </c>
      <c r="D103" s="256">
        <f t="shared" ref="D103:N103" si="55">D107+D104</f>
        <v>2136.6999999999998</v>
      </c>
      <c r="E103" s="256">
        <f t="shared" si="55"/>
        <v>2355.6999999999998</v>
      </c>
      <c r="F103" s="256">
        <f t="shared" si="55"/>
        <v>2074.5</v>
      </c>
      <c r="G103" s="256">
        <f t="shared" si="55"/>
        <v>2090.5</v>
      </c>
      <c r="H103" s="256">
        <f t="shared" si="55"/>
        <v>2092.5</v>
      </c>
      <c r="I103" s="256">
        <f t="shared" si="55"/>
        <v>2092.5</v>
      </c>
      <c r="J103" s="256">
        <f t="shared" si="55"/>
        <v>2092.5</v>
      </c>
      <c r="K103" s="256">
        <f t="shared" si="55"/>
        <v>2092.5</v>
      </c>
      <c r="L103" s="256">
        <f t="shared" si="55"/>
        <v>2092.5</v>
      </c>
      <c r="M103" s="256">
        <f t="shared" si="55"/>
        <v>2092.5</v>
      </c>
      <c r="N103" s="256">
        <f t="shared" si="55"/>
        <v>2092.5</v>
      </c>
      <c r="O103" s="245">
        <f t="shared" si="48"/>
        <v>23304.9</v>
      </c>
      <c r="P103" s="77"/>
    </row>
    <row r="104" spans="1:16" s="29" customFormat="1" ht="20.25" customHeight="1" x14ac:dyDescent="0.3">
      <c r="A104" s="374"/>
      <c r="B104" s="376"/>
      <c r="C104" s="64" t="s">
        <v>64</v>
      </c>
      <c r="D104" s="297">
        <f>Детализация!D41</f>
        <v>1335.1</v>
      </c>
      <c r="E104" s="261">
        <f>Детализация!E41</f>
        <v>1553.7</v>
      </c>
      <c r="F104" s="261">
        <f>Детализация!F41</f>
        <v>1747.5</v>
      </c>
      <c r="G104" s="261">
        <f>Детализация!G41</f>
        <v>1690.5</v>
      </c>
      <c r="H104" s="261">
        <f>Детализация!H41</f>
        <v>1692.5</v>
      </c>
      <c r="I104" s="261">
        <f>Детализация!I41</f>
        <v>1692.5</v>
      </c>
      <c r="J104" s="261">
        <f>Детализация!J41</f>
        <v>1692.5</v>
      </c>
      <c r="K104" s="261">
        <f>Детализация!K41</f>
        <v>1692.5</v>
      </c>
      <c r="L104" s="261">
        <f>Детализация!L41</f>
        <v>1692.5</v>
      </c>
      <c r="M104" s="261">
        <f>Детализация!M41</f>
        <v>1692.5</v>
      </c>
      <c r="N104" s="261">
        <f>Детализация!N41</f>
        <v>1692.5</v>
      </c>
      <c r="O104" s="247">
        <f t="shared" si="48"/>
        <v>18174.3</v>
      </c>
      <c r="P104" s="77"/>
    </row>
    <row r="105" spans="1:16" s="29" customFormat="1" ht="20.25" customHeight="1" x14ac:dyDescent="0.3">
      <c r="A105" s="374"/>
      <c r="B105" s="377"/>
      <c r="C105" s="175" t="s">
        <v>62</v>
      </c>
      <c r="D105" s="246">
        <f>Детализация!D41</f>
        <v>1335.1</v>
      </c>
      <c r="E105" s="298">
        <f>Детализация!E41</f>
        <v>1553.7</v>
      </c>
      <c r="F105" s="246">
        <f>Детализация!F41</f>
        <v>1747.5</v>
      </c>
      <c r="G105" s="246">
        <f>Детализация!G41</f>
        <v>1690.5</v>
      </c>
      <c r="H105" s="246">
        <f>Детализация!H41</f>
        <v>1692.5</v>
      </c>
      <c r="I105" s="246">
        <f>Детализация!I41</f>
        <v>1692.5</v>
      </c>
      <c r="J105" s="246">
        <f>Детализация!J41</f>
        <v>1692.5</v>
      </c>
      <c r="K105" s="246">
        <f>Детализация!K41</f>
        <v>1692.5</v>
      </c>
      <c r="L105" s="246">
        <f>Детализация!L41</f>
        <v>1692.5</v>
      </c>
      <c r="M105" s="246">
        <f>Детализация!M41</f>
        <v>1692.5</v>
      </c>
      <c r="N105" s="293">
        <f>Детализация!N41</f>
        <v>1692.5</v>
      </c>
      <c r="O105" s="246">
        <f t="shared" si="48"/>
        <v>18174.3</v>
      </c>
      <c r="P105" s="77"/>
    </row>
    <row r="106" spans="1:16" s="29" customFormat="1" ht="86.45" customHeight="1" x14ac:dyDescent="0.3">
      <c r="A106" s="374"/>
      <c r="B106" s="377"/>
      <c r="C106" s="93" t="s">
        <v>148</v>
      </c>
      <c r="D106" s="248"/>
      <c r="E106" s="248"/>
      <c r="F106" s="248"/>
      <c r="G106" s="248"/>
      <c r="H106" s="248"/>
      <c r="I106" s="248"/>
      <c r="J106" s="248"/>
      <c r="K106" s="248"/>
      <c r="L106" s="248"/>
      <c r="M106" s="248"/>
      <c r="N106" s="299"/>
      <c r="O106" s="248"/>
      <c r="P106" s="77"/>
    </row>
    <row r="107" spans="1:16" s="29" customFormat="1" ht="39.75" customHeight="1" x14ac:dyDescent="0.3">
      <c r="A107" s="374"/>
      <c r="B107" s="376"/>
      <c r="C107" s="57" t="s">
        <v>8</v>
      </c>
      <c r="D107" s="252">
        <f>Детализация!D44</f>
        <v>801.6</v>
      </c>
      <c r="E107" s="252">
        <f>Детализация!E44</f>
        <v>802</v>
      </c>
      <c r="F107" s="252">
        <f>Детализация!F44</f>
        <v>327</v>
      </c>
      <c r="G107" s="252">
        <f>Детализация!G44</f>
        <v>400</v>
      </c>
      <c r="H107" s="252">
        <f>Детализация!H44</f>
        <v>400</v>
      </c>
      <c r="I107" s="252">
        <f>Детализация!I44</f>
        <v>400</v>
      </c>
      <c r="J107" s="252">
        <f>Детализация!J44</f>
        <v>400</v>
      </c>
      <c r="K107" s="252">
        <f>Детализация!K44</f>
        <v>400</v>
      </c>
      <c r="L107" s="252">
        <f>Детализация!L44</f>
        <v>400</v>
      </c>
      <c r="M107" s="252">
        <f>Детализация!M44</f>
        <v>400</v>
      </c>
      <c r="N107" s="252">
        <f>Детализация!N44</f>
        <v>400</v>
      </c>
      <c r="O107" s="245">
        <f t="shared" si="48"/>
        <v>5130.6000000000004</v>
      </c>
      <c r="P107" s="77"/>
    </row>
    <row r="108" spans="1:16" s="29" customFormat="1" ht="20.25" x14ac:dyDescent="0.3">
      <c r="A108" s="416" t="s">
        <v>48</v>
      </c>
      <c r="B108" s="421" t="s">
        <v>125</v>
      </c>
      <c r="C108" s="58" t="s">
        <v>5</v>
      </c>
      <c r="D108" s="300">
        <f t="shared" ref="D108:N108" si="56">SUM(D109:D109)</f>
        <v>120000</v>
      </c>
      <c r="E108" s="300">
        <f t="shared" si="56"/>
        <v>120000</v>
      </c>
      <c r="F108" s="300">
        <f t="shared" si="56"/>
        <v>120000</v>
      </c>
      <c r="G108" s="300">
        <f t="shared" si="56"/>
        <v>120000</v>
      </c>
      <c r="H108" s="300">
        <f t="shared" si="56"/>
        <v>120000</v>
      </c>
      <c r="I108" s="300">
        <f t="shared" si="56"/>
        <v>120000</v>
      </c>
      <c r="J108" s="300">
        <f t="shared" si="56"/>
        <v>120000</v>
      </c>
      <c r="K108" s="300">
        <f t="shared" si="56"/>
        <v>120000</v>
      </c>
      <c r="L108" s="300">
        <f t="shared" si="56"/>
        <v>120000</v>
      </c>
      <c r="M108" s="300">
        <f t="shared" si="56"/>
        <v>120000</v>
      </c>
      <c r="N108" s="300">
        <f t="shared" si="56"/>
        <v>120000</v>
      </c>
      <c r="O108" s="245">
        <f t="shared" si="48"/>
        <v>1320000</v>
      </c>
      <c r="P108" s="77"/>
    </row>
    <row r="109" spans="1:16" s="29" customFormat="1" ht="29.45" customHeight="1" x14ac:dyDescent="0.3">
      <c r="A109" s="378"/>
      <c r="B109" s="422"/>
      <c r="C109" s="58" t="s">
        <v>8</v>
      </c>
      <c r="D109" s="300">
        <f>Детализация!D50</f>
        <v>120000</v>
      </c>
      <c r="E109" s="300">
        <f>Детализация!E50</f>
        <v>120000</v>
      </c>
      <c r="F109" s="300">
        <f>Детализация!F50</f>
        <v>120000</v>
      </c>
      <c r="G109" s="300">
        <f>Детализация!G50</f>
        <v>120000</v>
      </c>
      <c r="H109" s="300">
        <f>Детализация!H50</f>
        <v>120000</v>
      </c>
      <c r="I109" s="300">
        <f>Детализация!I50</f>
        <v>120000</v>
      </c>
      <c r="J109" s="300">
        <f>Детализация!J50</f>
        <v>120000</v>
      </c>
      <c r="K109" s="300">
        <f>Детализация!K50</f>
        <v>120000</v>
      </c>
      <c r="L109" s="300">
        <f>Детализация!L50</f>
        <v>120000</v>
      </c>
      <c r="M109" s="300">
        <f>Детализация!M50</f>
        <v>120000</v>
      </c>
      <c r="N109" s="300">
        <f>Детализация!N50</f>
        <v>120000</v>
      </c>
      <c r="O109" s="245">
        <f t="shared" si="48"/>
        <v>1320000</v>
      </c>
      <c r="P109" s="77"/>
    </row>
    <row r="110" spans="1:16" s="29" customFormat="1" ht="104.45" customHeight="1" x14ac:dyDescent="0.3">
      <c r="A110" s="420"/>
      <c r="B110" s="423"/>
      <c r="C110" s="93" t="s">
        <v>150</v>
      </c>
      <c r="D110" s="252" t="s">
        <v>38</v>
      </c>
      <c r="E110" s="252" t="s">
        <v>38</v>
      </c>
      <c r="F110" s="252" t="s">
        <v>38</v>
      </c>
      <c r="G110" s="252" t="s">
        <v>38</v>
      </c>
      <c r="H110" s="252" t="s">
        <v>38</v>
      </c>
      <c r="I110" s="252" t="s">
        <v>38</v>
      </c>
      <c r="J110" s="252" t="s">
        <v>38</v>
      </c>
      <c r="K110" s="252" t="s">
        <v>38</v>
      </c>
      <c r="L110" s="252" t="s">
        <v>38</v>
      </c>
      <c r="M110" s="252" t="s">
        <v>38</v>
      </c>
      <c r="N110" s="252" t="s">
        <v>38</v>
      </c>
      <c r="O110" s="245" t="str">
        <f>IFERROR(SUM((D110:H110)+I110+J110+K110+L110+M110+N110),"x")</f>
        <v>x</v>
      </c>
      <c r="P110" s="77"/>
    </row>
    <row r="111" spans="1:16" s="29" customFormat="1" ht="20.25" x14ac:dyDescent="0.3">
      <c r="A111" s="416" t="s">
        <v>50</v>
      </c>
      <c r="B111" s="417" t="s">
        <v>158</v>
      </c>
      <c r="C111" s="64" t="s">
        <v>5</v>
      </c>
      <c r="D111" s="300">
        <f t="shared" ref="D111:N111" si="57">D112</f>
        <v>79343.7</v>
      </c>
      <c r="E111" s="300">
        <f t="shared" si="57"/>
        <v>79450</v>
      </c>
      <c r="F111" s="300">
        <f t="shared" si="57"/>
        <v>79450</v>
      </c>
      <c r="G111" s="300">
        <f t="shared" si="57"/>
        <v>79450</v>
      </c>
      <c r="H111" s="300">
        <f t="shared" si="57"/>
        <v>79450</v>
      </c>
      <c r="I111" s="300">
        <f t="shared" si="57"/>
        <v>79450</v>
      </c>
      <c r="J111" s="300">
        <f t="shared" si="57"/>
        <v>79450</v>
      </c>
      <c r="K111" s="300">
        <f t="shared" si="57"/>
        <v>79450</v>
      </c>
      <c r="L111" s="300">
        <f t="shared" si="57"/>
        <v>79450</v>
      </c>
      <c r="M111" s="300">
        <f t="shared" si="57"/>
        <v>79450</v>
      </c>
      <c r="N111" s="300">
        <f t="shared" si="57"/>
        <v>79450</v>
      </c>
      <c r="O111" s="245">
        <f t="shared" si="48"/>
        <v>873843.7</v>
      </c>
      <c r="P111" s="77"/>
    </row>
    <row r="112" spans="1:16" s="29" customFormat="1" ht="27.2" customHeight="1" x14ac:dyDescent="0.3">
      <c r="A112" s="378"/>
      <c r="B112" s="418"/>
      <c r="C112" s="94" t="s">
        <v>8</v>
      </c>
      <c r="D112" s="301">
        <f>Детализация!D49</f>
        <v>79343.7</v>
      </c>
      <c r="E112" s="302">
        <f>Детализация!E49</f>
        <v>79450</v>
      </c>
      <c r="F112" s="302">
        <f>Детализация!F49</f>
        <v>79450</v>
      </c>
      <c r="G112" s="302">
        <f>Детализация!G49</f>
        <v>79450</v>
      </c>
      <c r="H112" s="302">
        <f>Детализация!H49</f>
        <v>79450</v>
      </c>
      <c r="I112" s="302">
        <f>Детализация!I49</f>
        <v>79450</v>
      </c>
      <c r="J112" s="302">
        <f>Детализация!J49</f>
        <v>79450</v>
      </c>
      <c r="K112" s="302">
        <f>Детализация!K49</f>
        <v>79450</v>
      </c>
      <c r="L112" s="302">
        <f>Детализация!L49</f>
        <v>79450</v>
      </c>
      <c r="M112" s="302">
        <f>Детализация!M49</f>
        <v>79450</v>
      </c>
      <c r="N112" s="302">
        <f>Детализация!N49</f>
        <v>79450</v>
      </c>
      <c r="O112" s="245">
        <f t="shared" si="48"/>
        <v>873843.7</v>
      </c>
      <c r="P112" s="77"/>
    </row>
    <row r="113" spans="1:16" s="29" customFormat="1" ht="102.4" customHeight="1" x14ac:dyDescent="0.3">
      <c r="A113" s="379"/>
      <c r="B113" s="419"/>
      <c r="C113" s="96" t="s">
        <v>151</v>
      </c>
      <c r="D113" s="303" t="s">
        <v>38</v>
      </c>
      <c r="E113" s="273" t="s">
        <v>38</v>
      </c>
      <c r="F113" s="273" t="s">
        <v>38</v>
      </c>
      <c r="G113" s="273" t="s">
        <v>38</v>
      </c>
      <c r="H113" s="273" t="s">
        <v>38</v>
      </c>
      <c r="I113" s="273" t="s">
        <v>38</v>
      </c>
      <c r="J113" s="273" t="s">
        <v>38</v>
      </c>
      <c r="K113" s="273" t="s">
        <v>38</v>
      </c>
      <c r="L113" s="273" t="s">
        <v>38</v>
      </c>
      <c r="M113" s="273" t="s">
        <v>38</v>
      </c>
      <c r="N113" s="273" t="s">
        <v>38</v>
      </c>
      <c r="O113" s="273" t="s">
        <v>38</v>
      </c>
      <c r="P113" s="77"/>
    </row>
    <row r="114" spans="1:16" s="29" customFormat="1" ht="60.75" x14ac:dyDescent="0.3">
      <c r="A114" s="318">
        <v>4</v>
      </c>
      <c r="B114" s="315" t="s">
        <v>68</v>
      </c>
      <c r="C114" s="94" t="s">
        <v>5</v>
      </c>
      <c r="D114" s="244">
        <f>D115+D118+D119</f>
        <v>266433.19</v>
      </c>
      <c r="E114" s="244">
        <f t="shared" ref="E114:N114" si="58">SUM(E115,E118,E119)</f>
        <v>264764.77999999997</v>
      </c>
      <c r="F114" s="244">
        <f t="shared" si="58"/>
        <v>50010.6</v>
      </c>
      <c r="G114" s="244">
        <f t="shared" si="58"/>
        <v>35674.6</v>
      </c>
      <c r="H114" s="244">
        <f t="shared" si="58"/>
        <v>34869.199999999997</v>
      </c>
      <c r="I114" s="244">
        <f t="shared" si="58"/>
        <v>34869.199999999997</v>
      </c>
      <c r="J114" s="244">
        <f t="shared" si="58"/>
        <v>34869.199999999997</v>
      </c>
      <c r="K114" s="244">
        <f t="shared" si="58"/>
        <v>34869.199999999997</v>
      </c>
      <c r="L114" s="244">
        <f t="shared" si="58"/>
        <v>34869.199999999997</v>
      </c>
      <c r="M114" s="244">
        <f t="shared" si="58"/>
        <v>34869.199999999997</v>
      </c>
      <c r="N114" s="244">
        <f t="shared" si="58"/>
        <v>34869.199999999997</v>
      </c>
      <c r="O114" s="245">
        <f>SUM(D114:H114)+I114+J114+K114+L114+M114+N114</f>
        <v>860967.5699999996</v>
      </c>
      <c r="P114" s="77"/>
    </row>
    <row r="115" spans="1:16" s="29" customFormat="1" ht="20.25" x14ac:dyDescent="0.3">
      <c r="A115" s="319"/>
      <c r="B115" s="96"/>
      <c r="C115" s="94" t="s">
        <v>64</v>
      </c>
      <c r="D115" s="304">
        <f t="shared" ref="D115:N115" si="59">D116</f>
        <v>218814.8</v>
      </c>
      <c r="E115" s="272">
        <f t="shared" si="59"/>
        <v>264753.09999999998</v>
      </c>
      <c r="F115" s="272">
        <f t="shared" si="59"/>
        <v>49887</v>
      </c>
      <c r="G115" s="272">
        <f t="shared" si="59"/>
        <v>35674.6</v>
      </c>
      <c r="H115" s="272">
        <f t="shared" si="59"/>
        <v>34869.199999999997</v>
      </c>
      <c r="I115" s="272">
        <f t="shared" si="59"/>
        <v>34869.199999999997</v>
      </c>
      <c r="J115" s="272">
        <f t="shared" si="59"/>
        <v>34869.199999999997</v>
      </c>
      <c r="K115" s="272">
        <f t="shared" si="59"/>
        <v>34869.199999999997</v>
      </c>
      <c r="L115" s="272">
        <f t="shared" si="59"/>
        <v>34869.199999999997</v>
      </c>
      <c r="M115" s="272">
        <f t="shared" si="59"/>
        <v>34869.199999999997</v>
      </c>
      <c r="N115" s="272">
        <f t="shared" si="59"/>
        <v>34869.199999999997</v>
      </c>
      <c r="O115" s="247">
        <f>SUM(D115:H115)+I115+J115+K115+L115+M115+N115</f>
        <v>813213.89999999956</v>
      </c>
      <c r="P115" s="77"/>
    </row>
    <row r="116" spans="1:16" s="77" customFormat="1" ht="20.25" x14ac:dyDescent="0.3">
      <c r="A116" s="320"/>
      <c r="B116" s="93"/>
      <c r="C116" s="94" t="s">
        <v>62</v>
      </c>
      <c r="D116" s="458">
        <f>D123+D128+D133</f>
        <v>218814.8</v>
      </c>
      <c r="E116" s="458">
        <f>E123+E128+E133</f>
        <v>264753.09999999998</v>
      </c>
      <c r="F116" s="458">
        <f t="shared" ref="F116" si="60">SUM(F123,F128,F133)</f>
        <v>49887</v>
      </c>
      <c r="G116" s="458">
        <f t="shared" ref="G116:N116" si="61">SUM(G123,G128,G133)</f>
        <v>35674.6</v>
      </c>
      <c r="H116" s="458">
        <f t="shared" si="61"/>
        <v>34869.199999999997</v>
      </c>
      <c r="I116" s="458">
        <f t="shared" si="61"/>
        <v>34869.199999999997</v>
      </c>
      <c r="J116" s="458">
        <f t="shared" si="61"/>
        <v>34869.199999999997</v>
      </c>
      <c r="K116" s="458">
        <f t="shared" si="61"/>
        <v>34869.199999999997</v>
      </c>
      <c r="L116" s="458">
        <f t="shared" si="61"/>
        <v>34869.199999999997</v>
      </c>
      <c r="M116" s="458">
        <f t="shared" si="61"/>
        <v>34869.199999999997</v>
      </c>
      <c r="N116" s="464">
        <f t="shared" si="61"/>
        <v>34869.199999999997</v>
      </c>
      <c r="O116" s="458">
        <f>SUM(D116:H116)+I116+J116+K116+L116+M116+N116</f>
        <v>813213.89999999956</v>
      </c>
    </row>
    <row r="117" spans="1:16" s="29" customFormat="1" ht="88.5" customHeight="1" x14ac:dyDescent="0.3">
      <c r="A117" s="232"/>
      <c r="B117" s="226"/>
      <c r="C117" s="93" t="s">
        <v>148</v>
      </c>
      <c r="D117" s="462"/>
      <c r="E117" s="462"/>
      <c r="F117" s="462"/>
      <c r="G117" s="462"/>
      <c r="H117" s="462"/>
      <c r="I117" s="462"/>
      <c r="J117" s="462"/>
      <c r="K117" s="462"/>
      <c r="L117" s="462"/>
      <c r="M117" s="461"/>
      <c r="N117" s="463"/>
      <c r="O117" s="461"/>
      <c r="P117" s="77"/>
    </row>
    <row r="118" spans="1:16" s="29" customFormat="1" ht="25.15" customHeight="1" x14ac:dyDescent="0.3">
      <c r="A118" s="232"/>
      <c r="B118" s="226"/>
      <c r="C118" s="93" t="s">
        <v>7</v>
      </c>
      <c r="D118" s="255">
        <f t="shared" ref="D118:N118" si="62">D125</f>
        <v>78.39</v>
      </c>
      <c r="E118" s="258">
        <f t="shared" si="62"/>
        <v>11.68</v>
      </c>
      <c r="F118" s="258">
        <f t="shared" si="62"/>
        <v>123.6</v>
      </c>
      <c r="G118" s="258">
        <f t="shared" si="62"/>
        <v>0</v>
      </c>
      <c r="H118" s="258">
        <f t="shared" si="62"/>
        <v>0</v>
      </c>
      <c r="I118" s="258">
        <f t="shared" si="62"/>
        <v>0</v>
      </c>
      <c r="J118" s="258">
        <f t="shared" si="62"/>
        <v>0</v>
      </c>
      <c r="K118" s="258">
        <f t="shared" si="62"/>
        <v>0</v>
      </c>
      <c r="L118" s="258">
        <f t="shared" si="62"/>
        <v>0</v>
      </c>
      <c r="M118" s="258">
        <f t="shared" si="62"/>
        <v>0</v>
      </c>
      <c r="N118" s="258">
        <f t="shared" si="62"/>
        <v>0</v>
      </c>
      <c r="O118" s="245">
        <f t="shared" ref="O118" si="63">SUM(D118:H118)+I118+J118+K118+L118+M118+N118</f>
        <v>213.67</v>
      </c>
      <c r="P118" s="77"/>
    </row>
    <row r="119" spans="1:16" s="29" customFormat="1" ht="30.4" customHeight="1" x14ac:dyDescent="0.3">
      <c r="A119" s="319"/>
      <c r="B119" s="96"/>
      <c r="C119" s="94" t="s">
        <v>8</v>
      </c>
      <c r="D119" s="305">
        <f t="shared" ref="D119:N119" si="64">D134</f>
        <v>47540</v>
      </c>
      <c r="E119" s="256" t="str">
        <f t="shared" si="64"/>
        <v>-</v>
      </c>
      <c r="F119" s="256" t="str">
        <f t="shared" si="64"/>
        <v>-</v>
      </c>
      <c r="G119" s="256" t="str">
        <f t="shared" si="64"/>
        <v>-</v>
      </c>
      <c r="H119" s="256" t="str">
        <f t="shared" si="64"/>
        <v>-</v>
      </c>
      <c r="I119" s="256" t="str">
        <f t="shared" si="64"/>
        <v>-</v>
      </c>
      <c r="J119" s="256" t="str">
        <f t="shared" si="64"/>
        <v>-</v>
      </c>
      <c r="K119" s="256" t="str">
        <f t="shared" si="64"/>
        <v>-</v>
      </c>
      <c r="L119" s="256" t="str">
        <f t="shared" si="64"/>
        <v>-</v>
      </c>
      <c r="M119" s="256" t="str">
        <f t="shared" si="64"/>
        <v>-</v>
      </c>
      <c r="N119" s="256" t="str">
        <f t="shared" si="64"/>
        <v>-</v>
      </c>
      <c r="O119" s="256">
        <f t="shared" ref="O119:O122" si="65">SUM(D119:H119)</f>
        <v>47540</v>
      </c>
      <c r="P119" s="77"/>
    </row>
    <row r="120" spans="1:16" s="31" customFormat="1" ht="48.6" customHeight="1" x14ac:dyDescent="0.3">
      <c r="A120" s="239"/>
      <c r="B120" s="236"/>
      <c r="C120" s="93" t="s">
        <v>110</v>
      </c>
      <c r="D120" s="305">
        <f>D26</f>
        <v>515</v>
      </c>
      <c r="E120" s="305">
        <f t="shared" ref="E120:O120" si="66">E26</f>
        <v>520</v>
      </c>
      <c r="F120" s="305">
        <f t="shared" si="66"/>
        <v>40420</v>
      </c>
      <c r="G120" s="305">
        <f t="shared" si="66"/>
        <v>171500</v>
      </c>
      <c r="H120" s="305">
        <f t="shared" si="66"/>
        <v>210420</v>
      </c>
      <c r="I120" s="305">
        <f t="shared" si="66"/>
        <v>3600</v>
      </c>
      <c r="J120" s="305">
        <f t="shared" si="66"/>
        <v>3600</v>
      </c>
      <c r="K120" s="305">
        <f t="shared" si="66"/>
        <v>3600</v>
      </c>
      <c r="L120" s="305">
        <f t="shared" si="66"/>
        <v>3600</v>
      </c>
      <c r="M120" s="305">
        <f t="shared" si="66"/>
        <v>3600</v>
      </c>
      <c r="N120" s="305">
        <f t="shared" si="66"/>
        <v>3600</v>
      </c>
      <c r="O120" s="305">
        <f t="shared" si="66"/>
        <v>444975</v>
      </c>
      <c r="P120" s="32"/>
    </row>
    <row r="121" spans="1:16" s="29" customFormat="1" ht="20.25" x14ac:dyDescent="0.3">
      <c r="A121" s="384" t="s">
        <v>53</v>
      </c>
      <c r="B121" s="386" t="s">
        <v>69</v>
      </c>
      <c r="C121" s="225" t="s">
        <v>5</v>
      </c>
      <c r="D121" s="300">
        <f>D125+D122</f>
        <v>182300.99000000002</v>
      </c>
      <c r="E121" s="300">
        <f t="shared" ref="E121" si="67">E125+E122</f>
        <v>226595.08</v>
      </c>
      <c r="F121" s="300">
        <f>F122+F125</f>
        <v>13314.6</v>
      </c>
      <c r="G121" s="300" t="s">
        <v>121</v>
      </c>
      <c r="H121" s="300" t="s">
        <v>121</v>
      </c>
      <c r="I121" s="300" t="s">
        <v>121</v>
      </c>
      <c r="J121" s="300" t="s">
        <v>121</v>
      </c>
      <c r="K121" s="300" t="s">
        <v>121</v>
      </c>
      <c r="L121" s="300" t="s">
        <v>121</v>
      </c>
      <c r="M121" s="300" t="s">
        <v>121</v>
      </c>
      <c r="N121" s="300" t="s">
        <v>121</v>
      </c>
      <c r="O121" s="300">
        <f t="shared" si="65"/>
        <v>422210.67</v>
      </c>
      <c r="P121" s="77"/>
    </row>
    <row r="122" spans="1:16" s="29" customFormat="1" ht="20.25" x14ac:dyDescent="0.3">
      <c r="A122" s="374"/>
      <c r="B122" s="387"/>
      <c r="C122" s="62" t="s">
        <v>6</v>
      </c>
      <c r="D122" s="285">
        <f>D123</f>
        <v>182222.6</v>
      </c>
      <c r="E122" s="285">
        <f>E123</f>
        <v>226583.4</v>
      </c>
      <c r="F122" s="285">
        <f>Детализация!F58</f>
        <v>13191</v>
      </c>
      <c r="G122" s="285" t="s">
        <v>121</v>
      </c>
      <c r="H122" s="285" t="s">
        <v>121</v>
      </c>
      <c r="I122" s="285" t="s">
        <v>121</v>
      </c>
      <c r="J122" s="285" t="s">
        <v>121</v>
      </c>
      <c r="K122" s="285" t="s">
        <v>121</v>
      </c>
      <c r="L122" s="285" t="s">
        <v>121</v>
      </c>
      <c r="M122" s="285" t="s">
        <v>121</v>
      </c>
      <c r="N122" s="285" t="s">
        <v>121</v>
      </c>
      <c r="O122" s="285">
        <f t="shared" si="65"/>
        <v>421997</v>
      </c>
      <c r="P122" s="77"/>
    </row>
    <row r="123" spans="1:16" s="29" customFormat="1" ht="21" customHeight="1" x14ac:dyDescent="0.3">
      <c r="A123" s="374"/>
      <c r="B123" s="387"/>
      <c r="C123" s="230" t="s">
        <v>62</v>
      </c>
      <c r="D123" s="343">
        <f>Детализация!D58</f>
        <v>182222.6</v>
      </c>
      <c r="E123" s="343">
        <f>Детализация!E58</f>
        <v>226583.4</v>
      </c>
      <c r="F123" s="343">
        <f>Детализация!F58</f>
        <v>13191</v>
      </c>
      <c r="G123" s="343" t="s">
        <v>121</v>
      </c>
      <c r="H123" s="343" t="s">
        <v>121</v>
      </c>
      <c r="I123" s="343" t="s">
        <v>121</v>
      </c>
      <c r="J123" s="343" t="s">
        <v>121</v>
      </c>
      <c r="K123" s="343" t="s">
        <v>121</v>
      </c>
      <c r="L123" s="343" t="s">
        <v>121</v>
      </c>
      <c r="M123" s="343" t="s">
        <v>121</v>
      </c>
      <c r="N123" s="343" t="s">
        <v>121</v>
      </c>
      <c r="O123" s="440">
        <f>SUM(D123:H123)</f>
        <v>421997</v>
      </c>
      <c r="P123" s="77"/>
    </row>
    <row r="124" spans="1:16" s="29" customFormat="1" ht="86.1" customHeight="1" x14ac:dyDescent="0.3">
      <c r="A124" s="374"/>
      <c r="B124" s="387"/>
      <c r="C124" s="63" t="s">
        <v>148</v>
      </c>
      <c r="D124" s="358"/>
      <c r="E124" s="358"/>
      <c r="F124" s="358"/>
      <c r="G124" s="358"/>
      <c r="H124" s="358"/>
      <c r="I124" s="358"/>
      <c r="J124" s="358"/>
      <c r="K124" s="358"/>
      <c r="L124" s="358"/>
      <c r="M124" s="344"/>
      <c r="N124" s="358"/>
      <c r="O124" s="441"/>
      <c r="P124" s="77"/>
    </row>
    <row r="125" spans="1:16" s="29" customFormat="1" ht="25.15" customHeight="1" x14ac:dyDescent="0.3">
      <c r="A125" s="385"/>
      <c r="B125" s="388"/>
      <c r="C125" s="225" t="s">
        <v>7</v>
      </c>
      <c r="D125" s="252">
        <f>Детализация!D59</f>
        <v>78.39</v>
      </c>
      <c r="E125" s="252">
        <f>Детализация!E59</f>
        <v>11.68</v>
      </c>
      <c r="F125" s="252">
        <f>Детализация!F59</f>
        <v>123.6</v>
      </c>
      <c r="G125" s="252">
        <f>Детализация!G59</f>
        <v>0</v>
      </c>
      <c r="H125" s="252">
        <f>Детализация!H59</f>
        <v>0</v>
      </c>
      <c r="I125" s="252">
        <f>Детализация!I59</f>
        <v>0</v>
      </c>
      <c r="J125" s="252">
        <f>Детализация!J59</f>
        <v>0</v>
      </c>
      <c r="K125" s="252">
        <f>Детализация!K59</f>
        <v>0</v>
      </c>
      <c r="L125" s="252">
        <f>Детализация!L59</f>
        <v>0</v>
      </c>
      <c r="M125" s="252">
        <f>Детализация!M59</f>
        <v>0</v>
      </c>
      <c r="N125" s="252">
        <f>Детализация!N59</f>
        <v>0</v>
      </c>
      <c r="O125" s="245">
        <f t="shared" ref="O125:O128" si="68">SUM(D125:H125)+I125+J125+K125+L125+M125+N125</f>
        <v>213.67</v>
      </c>
      <c r="P125" s="77"/>
    </row>
    <row r="126" spans="1:16" s="29" customFormat="1" ht="27.75" customHeight="1" x14ac:dyDescent="0.3">
      <c r="A126" s="406" t="s">
        <v>55</v>
      </c>
      <c r="B126" s="412" t="s">
        <v>70</v>
      </c>
      <c r="C126" s="47" t="s">
        <v>5</v>
      </c>
      <c r="D126" s="300">
        <f t="shared" ref="D126:N127" si="69">D127</f>
        <v>36592.199999999997</v>
      </c>
      <c r="E126" s="300">
        <f t="shared" si="69"/>
        <v>38169.699999999997</v>
      </c>
      <c r="F126" s="300">
        <f t="shared" si="69"/>
        <v>36696</v>
      </c>
      <c r="G126" s="300">
        <f t="shared" si="69"/>
        <v>35674.6</v>
      </c>
      <c r="H126" s="300">
        <f t="shared" si="69"/>
        <v>34869.199999999997</v>
      </c>
      <c r="I126" s="300">
        <f t="shared" si="69"/>
        <v>34869.199999999997</v>
      </c>
      <c r="J126" s="300">
        <f t="shared" si="69"/>
        <v>34869.199999999997</v>
      </c>
      <c r="K126" s="300">
        <f t="shared" si="69"/>
        <v>34869.199999999997</v>
      </c>
      <c r="L126" s="300">
        <f t="shared" si="69"/>
        <v>34869.199999999997</v>
      </c>
      <c r="M126" s="300">
        <f t="shared" si="69"/>
        <v>34869.199999999997</v>
      </c>
      <c r="N126" s="300">
        <f t="shared" si="69"/>
        <v>34869.199999999997</v>
      </c>
      <c r="O126" s="245">
        <f t="shared" si="68"/>
        <v>391216.90000000008</v>
      </c>
      <c r="P126" s="77"/>
    </row>
    <row r="127" spans="1:16" s="29" customFormat="1" ht="26.25" customHeight="1" x14ac:dyDescent="0.3">
      <c r="A127" s="379"/>
      <c r="B127" s="413"/>
      <c r="C127" s="89" t="s">
        <v>64</v>
      </c>
      <c r="D127" s="300">
        <f t="shared" si="69"/>
        <v>36592.199999999997</v>
      </c>
      <c r="E127" s="300">
        <f t="shared" si="69"/>
        <v>38169.699999999997</v>
      </c>
      <c r="F127" s="300">
        <f t="shared" si="69"/>
        <v>36696</v>
      </c>
      <c r="G127" s="300">
        <f t="shared" si="69"/>
        <v>35674.6</v>
      </c>
      <c r="H127" s="300">
        <f t="shared" si="69"/>
        <v>34869.199999999997</v>
      </c>
      <c r="I127" s="300">
        <f t="shared" si="69"/>
        <v>34869.199999999997</v>
      </c>
      <c r="J127" s="300">
        <f t="shared" si="69"/>
        <v>34869.199999999997</v>
      </c>
      <c r="K127" s="300">
        <f t="shared" si="69"/>
        <v>34869.199999999997</v>
      </c>
      <c r="L127" s="300">
        <f t="shared" si="69"/>
        <v>34869.199999999997</v>
      </c>
      <c r="M127" s="300">
        <f t="shared" si="69"/>
        <v>34869.199999999997</v>
      </c>
      <c r="N127" s="300">
        <f t="shared" si="69"/>
        <v>34869.199999999997</v>
      </c>
      <c r="O127" s="247">
        <f t="shared" si="68"/>
        <v>391216.90000000008</v>
      </c>
      <c r="P127" s="77"/>
    </row>
    <row r="128" spans="1:16" s="29" customFormat="1" ht="23.45" customHeight="1" x14ac:dyDescent="0.3">
      <c r="A128" s="379"/>
      <c r="B128" s="414"/>
      <c r="C128" s="224" t="s">
        <v>62</v>
      </c>
      <c r="D128" s="442">
        <f>Детализация!D60</f>
        <v>36592.199999999997</v>
      </c>
      <c r="E128" s="345">
        <f>Детализация!E60</f>
        <v>38169.699999999997</v>
      </c>
      <c r="F128" s="345">
        <f>Детализация!F60</f>
        <v>36696</v>
      </c>
      <c r="G128" s="345">
        <f>Детализация!G60</f>
        <v>35674.6</v>
      </c>
      <c r="H128" s="345">
        <f>Детализация!H60</f>
        <v>34869.199999999997</v>
      </c>
      <c r="I128" s="345">
        <f>Детализация!I60</f>
        <v>34869.199999999997</v>
      </c>
      <c r="J128" s="345">
        <f>Детализация!J60</f>
        <v>34869.199999999997</v>
      </c>
      <c r="K128" s="345">
        <f>Детализация!K60</f>
        <v>34869.199999999997</v>
      </c>
      <c r="L128" s="345">
        <f>Детализация!L60</f>
        <v>34869.199999999997</v>
      </c>
      <c r="M128" s="345">
        <f>Детализация!M60</f>
        <v>34869.199999999997</v>
      </c>
      <c r="N128" s="359">
        <f>Детализация!N60</f>
        <v>34869.199999999997</v>
      </c>
      <c r="O128" s="246">
        <f t="shared" si="68"/>
        <v>391216.90000000008</v>
      </c>
      <c r="P128" s="77"/>
    </row>
    <row r="129" spans="1:17" s="88" customFormat="1" ht="80.45" customHeight="1" x14ac:dyDescent="0.3">
      <c r="A129" s="411"/>
      <c r="B129" s="415"/>
      <c r="C129" s="87" t="s">
        <v>148</v>
      </c>
      <c r="D129" s="370"/>
      <c r="E129" s="365"/>
      <c r="F129" s="365"/>
      <c r="G129" s="365"/>
      <c r="H129" s="365"/>
      <c r="I129" s="365"/>
      <c r="J129" s="365"/>
      <c r="K129" s="365"/>
      <c r="L129" s="365"/>
      <c r="M129" s="346"/>
      <c r="N129" s="352"/>
      <c r="O129" s="248"/>
    </row>
    <row r="130" spans="1:17" s="29" customFormat="1" ht="42.6" customHeight="1" x14ac:dyDescent="0.3">
      <c r="A130" s="406" t="s">
        <v>57</v>
      </c>
      <c r="B130" s="408" t="s">
        <v>49</v>
      </c>
      <c r="C130" s="87" t="s">
        <v>5</v>
      </c>
      <c r="D130" s="251">
        <f>SUM(D134,D131)</f>
        <v>47540</v>
      </c>
      <c r="E130" s="251" t="s">
        <v>121</v>
      </c>
      <c r="F130" s="251" t="s">
        <v>121</v>
      </c>
      <c r="G130" s="251" t="s">
        <v>121</v>
      </c>
      <c r="H130" s="251" t="s">
        <v>121</v>
      </c>
      <c r="I130" s="251" t="s">
        <v>121</v>
      </c>
      <c r="J130" s="251" t="s">
        <v>121</v>
      </c>
      <c r="K130" s="251" t="s">
        <v>121</v>
      </c>
      <c r="L130" s="251" t="s">
        <v>121</v>
      </c>
      <c r="M130" s="251" t="s">
        <v>121</v>
      </c>
      <c r="N130" s="251" t="s">
        <v>121</v>
      </c>
      <c r="O130" s="306">
        <f t="shared" ref="O130:O134" si="70">SUM(D130:H130)</f>
        <v>47540</v>
      </c>
      <c r="P130" s="77"/>
    </row>
    <row r="131" spans="1:17" s="56" customFormat="1" ht="27.75" hidden="1" customHeight="1" x14ac:dyDescent="0.3">
      <c r="A131" s="407"/>
      <c r="B131" s="407"/>
      <c r="C131" s="86" t="s">
        <v>6</v>
      </c>
      <c r="D131" s="270">
        <f>D133</f>
        <v>0</v>
      </c>
      <c r="E131" s="270">
        <f>E133</f>
        <v>0</v>
      </c>
      <c r="F131" s="270">
        <f>F133</f>
        <v>0</v>
      </c>
      <c r="G131" s="270">
        <f t="shared" ref="G131:H131" si="71">G133</f>
        <v>0</v>
      </c>
      <c r="H131" s="270">
        <f t="shared" si="71"/>
        <v>0</v>
      </c>
      <c r="I131" s="270">
        <f t="shared" ref="I131:N131" si="72">I133</f>
        <v>0</v>
      </c>
      <c r="J131" s="270">
        <f t="shared" si="72"/>
        <v>0</v>
      </c>
      <c r="K131" s="270">
        <f t="shared" si="72"/>
        <v>0</v>
      </c>
      <c r="L131" s="270">
        <f t="shared" si="72"/>
        <v>0</v>
      </c>
      <c r="M131" s="270">
        <f t="shared" si="72"/>
        <v>0</v>
      </c>
      <c r="N131" s="270">
        <f t="shared" si="72"/>
        <v>0</v>
      </c>
      <c r="O131" s="307">
        <f t="shared" si="70"/>
        <v>0</v>
      </c>
      <c r="P131" s="80"/>
    </row>
    <row r="132" spans="1:17" s="56" customFormat="1" ht="26.25" hidden="1" customHeight="1" x14ac:dyDescent="0.3">
      <c r="A132" s="407"/>
      <c r="B132" s="407"/>
      <c r="C132" s="74" t="s">
        <v>62</v>
      </c>
      <c r="D132" s="276"/>
      <c r="E132" s="276"/>
      <c r="F132" s="276"/>
      <c r="G132" s="276"/>
      <c r="H132" s="276"/>
      <c r="I132" s="276"/>
      <c r="J132" s="276"/>
      <c r="K132" s="276"/>
      <c r="L132" s="276"/>
      <c r="M132" s="276"/>
      <c r="N132" s="276"/>
      <c r="O132" s="308"/>
      <c r="P132" s="80"/>
    </row>
    <row r="133" spans="1:17" s="56" customFormat="1" ht="39" hidden="1" customHeight="1" x14ac:dyDescent="0.3">
      <c r="A133" s="407"/>
      <c r="B133" s="407"/>
      <c r="C133" s="74" t="s">
        <v>149</v>
      </c>
      <c r="D133" s="276">
        <v>0</v>
      </c>
      <c r="E133" s="276">
        <v>0</v>
      </c>
      <c r="F133" s="276">
        <v>0</v>
      </c>
      <c r="G133" s="276">
        <v>0</v>
      </c>
      <c r="H133" s="276">
        <v>0</v>
      </c>
      <c r="I133" s="276">
        <v>0</v>
      </c>
      <c r="J133" s="276">
        <v>0</v>
      </c>
      <c r="K133" s="276">
        <v>0</v>
      </c>
      <c r="L133" s="276">
        <v>0</v>
      </c>
      <c r="M133" s="276">
        <v>0</v>
      </c>
      <c r="N133" s="276">
        <v>0</v>
      </c>
      <c r="O133" s="308">
        <f t="shared" si="70"/>
        <v>0</v>
      </c>
      <c r="P133" s="80"/>
    </row>
    <row r="134" spans="1:17" s="29" customFormat="1" ht="47.45" customHeight="1" x14ac:dyDescent="0.3">
      <c r="A134" s="381"/>
      <c r="B134" s="381"/>
      <c r="C134" s="43" t="s">
        <v>8</v>
      </c>
      <c r="D134" s="254">
        <f>Детализация!D61</f>
        <v>47540</v>
      </c>
      <c r="E134" s="254" t="s">
        <v>121</v>
      </c>
      <c r="F134" s="254" t="s">
        <v>121</v>
      </c>
      <c r="G134" s="254" t="s">
        <v>121</v>
      </c>
      <c r="H134" s="254" t="s">
        <v>121</v>
      </c>
      <c r="I134" s="254" t="s">
        <v>121</v>
      </c>
      <c r="J134" s="254" t="s">
        <v>121</v>
      </c>
      <c r="K134" s="254" t="s">
        <v>121</v>
      </c>
      <c r="L134" s="254" t="s">
        <v>121</v>
      </c>
      <c r="M134" s="254" t="s">
        <v>121</v>
      </c>
      <c r="N134" s="254" t="s">
        <v>121</v>
      </c>
      <c r="O134" s="309">
        <f t="shared" si="70"/>
        <v>47540</v>
      </c>
      <c r="P134" s="77"/>
    </row>
    <row r="135" spans="1:17" s="29" customFormat="1" ht="46.15" customHeight="1" x14ac:dyDescent="0.3">
      <c r="A135" s="44" t="s">
        <v>117</v>
      </c>
      <c r="B135" s="45" t="s">
        <v>115</v>
      </c>
      <c r="C135" s="46" t="s">
        <v>110</v>
      </c>
      <c r="D135" s="252">
        <v>515</v>
      </c>
      <c r="E135" s="252">
        <v>520</v>
      </c>
      <c r="F135" s="254" t="s">
        <v>121</v>
      </c>
      <c r="G135" s="254" t="s">
        <v>121</v>
      </c>
      <c r="H135" s="254" t="s">
        <v>121</v>
      </c>
      <c r="I135" s="254" t="s">
        <v>121</v>
      </c>
      <c r="J135" s="254" t="s">
        <v>121</v>
      </c>
      <c r="K135" s="254" t="s">
        <v>121</v>
      </c>
      <c r="L135" s="254" t="s">
        <v>121</v>
      </c>
      <c r="M135" s="254" t="s">
        <v>121</v>
      </c>
      <c r="N135" s="254" t="s">
        <v>121</v>
      </c>
      <c r="O135" s="245">
        <f>D135+E135</f>
        <v>1035</v>
      </c>
      <c r="P135" s="77"/>
    </row>
    <row r="136" spans="1:17" s="29" customFormat="1" ht="61.5" customHeight="1" x14ac:dyDescent="0.65">
      <c r="A136" s="435" t="s">
        <v>153</v>
      </c>
      <c r="B136" s="436"/>
      <c r="C136" s="436"/>
      <c r="D136" s="436"/>
      <c r="E136" s="436"/>
      <c r="F136" s="436"/>
      <c r="G136" s="436"/>
      <c r="H136" s="436"/>
      <c r="I136" s="436"/>
      <c r="J136" s="436"/>
      <c r="K136" s="436"/>
      <c r="L136" s="436"/>
      <c r="M136" s="436"/>
      <c r="N136" s="436"/>
      <c r="O136" s="436"/>
      <c r="P136" s="77"/>
    </row>
    <row r="137" spans="1:17" s="29" customFormat="1" ht="3.75" hidden="1" customHeight="1" x14ac:dyDescent="0.3">
      <c r="A137" s="95"/>
      <c r="B137" s="409" t="s">
        <v>152</v>
      </c>
      <c r="C137" s="410"/>
      <c r="D137" s="410"/>
      <c r="E137" s="410"/>
      <c r="F137" s="410"/>
      <c r="G137" s="410"/>
      <c r="H137" s="410"/>
      <c r="I137" s="238"/>
      <c r="J137" s="238"/>
      <c r="K137" s="238"/>
      <c r="L137" s="238"/>
      <c r="M137" s="238"/>
      <c r="N137" s="238"/>
      <c r="O137" s="32"/>
      <c r="P137" s="77"/>
    </row>
    <row r="138" spans="1:17" s="29" customFormat="1" ht="52.9" customHeight="1" x14ac:dyDescent="0.3">
      <c r="A138" s="434" t="s">
        <v>154</v>
      </c>
      <c r="B138" s="434"/>
      <c r="C138" s="434"/>
      <c r="D138" s="434"/>
      <c r="E138" s="434"/>
      <c r="F138" s="434"/>
      <c r="G138" s="434"/>
      <c r="H138" s="434"/>
      <c r="I138" s="434"/>
      <c r="J138" s="434"/>
      <c r="K138" s="434"/>
      <c r="L138" s="434"/>
      <c r="M138" s="434"/>
      <c r="N138" s="434"/>
      <c r="O138" s="434"/>
      <c r="P138" s="77"/>
    </row>
    <row r="139" spans="1:17" ht="43.15" customHeight="1" x14ac:dyDescent="0.3">
      <c r="A139" s="30"/>
      <c r="B139" s="31"/>
      <c r="C139" s="31"/>
      <c r="D139" s="31"/>
      <c r="E139" s="31"/>
      <c r="F139" s="31"/>
      <c r="G139" s="31"/>
      <c r="H139" s="32"/>
      <c r="I139" s="32"/>
      <c r="J139" s="32"/>
      <c r="K139" s="32"/>
      <c r="L139" s="32"/>
      <c r="M139" s="32"/>
      <c r="N139" s="32"/>
      <c r="O139" s="32"/>
    </row>
    <row r="140" spans="1:17" ht="48.4" customHeight="1" x14ac:dyDescent="0.3">
      <c r="Q140" s="75"/>
    </row>
    <row r="141" spans="1:17" ht="15.75" customHeight="1" x14ac:dyDescent="0.3">
      <c r="Q141" s="75"/>
    </row>
    <row r="142" spans="1:17" ht="15.75" customHeight="1" x14ac:dyDescent="0.3">
      <c r="Q142" s="75"/>
    </row>
    <row r="143" spans="1:17" ht="15.75" customHeight="1" x14ac:dyDescent="0.3">
      <c r="Q143" s="75"/>
    </row>
    <row r="144" spans="1:17" ht="15.75" customHeight="1" x14ac:dyDescent="0.3">
      <c r="Q144" s="75"/>
    </row>
    <row r="145" spans="17:17" ht="15.75" customHeight="1" x14ac:dyDescent="0.3">
      <c r="Q145" s="75"/>
    </row>
    <row r="146" spans="17:17" ht="15.75" customHeight="1" x14ac:dyDescent="0.3">
      <c r="Q146" s="75"/>
    </row>
    <row r="147" spans="17:17" ht="15.75" customHeight="1" x14ac:dyDescent="0.3">
      <c r="Q147" s="75"/>
    </row>
    <row r="148" spans="17:17" ht="15.75" customHeight="1" x14ac:dyDescent="0.3">
      <c r="Q148" s="75"/>
    </row>
    <row r="149" spans="17:17" ht="15.75" customHeight="1" x14ac:dyDescent="0.3">
      <c r="Q149" s="75"/>
    </row>
    <row r="150" spans="17:17" ht="15.75" customHeight="1" x14ac:dyDescent="0.3">
      <c r="Q150" s="75"/>
    </row>
    <row r="151" spans="17:17" ht="15.75" customHeight="1" x14ac:dyDescent="0.3">
      <c r="Q151" s="75"/>
    </row>
    <row r="152" spans="17:17" ht="15.75" customHeight="1" x14ac:dyDescent="0.3">
      <c r="Q152" s="75"/>
    </row>
    <row r="153" spans="17:17" ht="15.75" customHeight="1" x14ac:dyDescent="0.3">
      <c r="Q153" s="75"/>
    </row>
    <row r="154" spans="17:17" ht="15.75" customHeight="1" x14ac:dyDescent="0.3">
      <c r="Q154" s="75"/>
    </row>
    <row r="155" spans="17:17" ht="15.75" customHeight="1" x14ac:dyDescent="0.3">
      <c r="Q155" s="75"/>
    </row>
  </sheetData>
  <sheetProtection selectLockedCells="1" selectUnlockedCells="1"/>
  <mergeCells count="189">
    <mergeCell ref="A138:O138"/>
    <mergeCell ref="A136:O136"/>
    <mergeCell ref="K1:O1"/>
    <mergeCell ref="K2:O2"/>
    <mergeCell ref="K3:O3"/>
    <mergeCell ref="O123:O124"/>
    <mergeCell ref="D128:D129"/>
    <mergeCell ref="E128:E129"/>
    <mergeCell ref="D99:D100"/>
    <mergeCell ref="E99:E100"/>
    <mergeCell ref="F99:F100"/>
    <mergeCell ref="F90:F91"/>
    <mergeCell ref="G90:G91"/>
    <mergeCell ref="H90:H91"/>
    <mergeCell ref="I90:I91"/>
    <mergeCell ref="I99:I100"/>
    <mergeCell ref="I123:I124"/>
    <mergeCell ref="I128:I129"/>
    <mergeCell ref="J90:J91"/>
    <mergeCell ref="J99:J100"/>
    <mergeCell ref="J123:J124"/>
    <mergeCell ref="J128:J129"/>
    <mergeCell ref="K90:K91"/>
    <mergeCell ref="K99:K100"/>
    <mergeCell ref="K123:K124"/>
    <mergeCell ref="D13:D14"/>
    <mergeCell ref="E13:E14"/>
    <mergeCell ref="F13:F14"/>
    <mergeCell ref="G13:G14"/>
    <mergeCell ref="H13:H14"/>
    <mergeCell ref="D123:D124"/>
    <mergeCell ref="E123:E124"/>
    <mergeCell ref="F123:F124"/>
    <mergeCell ref="G123:G124"/>
    <mergeCell ref="H123:H124"/>
    <mergeCell ref="G65:G66"/>
    <mergeCell ref="H65:H66"/>
    <mergeCell ref="D29:D30"/>
    <mergeCell ref="G29:G30"/>
    <mergeCell ref="H29:H30"/>
    <mergeCell ref="D47:D48"/>
    <mergeCell ref="E47:E48"/>
    <mergeCell ref="F47:F48"/>
    <mergeCell ref="G47:G48"/>
    <mergeCell ref="B57:B60"/>
    <mergeCell ref="A75:A78"/>
    <mergeCell ref="D90:D91"/>
    <mergeCell ref="E90:E91"/>
    <mergeCell ref="D65:D66"/>
    <mergeCell ref="E65:E66"/>
    <mergeCell ref="F65:F66"/>
    <mergeCell ref="B75:B78"/>
    <mergeCell ref="B63:B66"/>
    <mergeCell ref="B84:B87"/>
    <mergeCell ref="A84:A85"/>
    <mergeCell ref="B79:B81"/>
    <mergeCell ref="A79:A81"/>
    <mergeCell ref="A130:A134"/>
    <mergeCell ref="B130:B134"/>
    <mergeCell ref="F128:F129"/>
    <mergeCell ref="G128:G129"/>
    <mergeCell ref="H128:H129"/>
    <mergeCell ref="B137:H137"/>
    <mergeCell ref="G99:G100"/>
    <mergeCell ref="H99:H100"/>
    <mergeCell ref="A126:A129"/>
    <mergeCell ref="B126:B129"/>
    <mergeCell ref="A121:A125"/>
    <mergeCell ref="B121:B125"/>
    <mergeCell ref="A103:A107"/>
    <mergeCell ref="B103:B107"/>
    <mergeCell ref="A111:A113"/>
    <mergeCell ref="B111:B113"/>
    <mergeCell ref="A108:A110"/>
    <mergeCell ref="B108:B110"/>
    <mergeCell ref="E29:E30"/>
    <mergeCell ref="F29:F30"/>
    <mergeCell ref="I51:I52"/>
    <mergeCell ref="J13:J14"/>
    <mergeCell ref="J29:J30"/>
    <mergeCell ref="O72:O73"/>
    <mergeCell ref="D72:D73"/>
    <mergeCell ref="E72:E73"/>
    <mergeCell ref="F72:F73"/>
    <mergeCell ref="G72:G73"/>
    <mergeCell ref="H72:H73"/>
    <mergeCell ref="H47:H48"/>
    <mergeCell ref="A53:A56"/>
    <mergeCell ref="B53:B56"/>
    <mergeCell ref="A57:A60"/>
    <mergeCell ref="A61:A62"/>
    <mergeCell ref="D59:D60"/>
    <mergeCell ref="E59:E60"/>
    <mergeCell ref="F59:F60"/>
    <mergeCell ref="G59:G60"/>
    <mergeCell ref="H59:H60"/>
    <mergeCell ref="A5:O5"/>
    <mergeCell ref="A49:A52"/>
    <mergeCell ref="B49:B52"/>
    <mergeCell ref="A29:A30"/>
    <mergeCell ref="B27:B30"/>
    <mergeCell ref="B11:B18"/>
    <mergeCell ref="A45:A48"/>
    <mergeCell ref="B45:B48"/>
    <mergeCell ref="A6:O6"/>
    <mergeCell ref="D8:O8"/>
    <mergeCell ref="C8:C10"/>
    <mergeCell ref="B31:B37"/>
    <mergeCell ref="A8:A10"/>
    <mergeCell ref="B8:B10"/>
    <mergeCell ref="D33:D34"/>
    <mergeCell ref="E33:E34"/>
    <mergeCell ref="F33:F34"/>
    <mergeCell ref="G33:G34"/>
    <mergeCell ref="H33:H34"/>
    <mergeCell ref="D51:D52"/>
    <mergeCell ref="E51:E52"/>
    <mergeCell ref="F51:F52"/>
    <mergeCell ref="G51:G52"/>
    <mergeCell ref="H51:H52"/>
    <mergeCell ref="H55:H56"/>
    <mergeCell ref="D55:D56"/>
    <mergeCell ref="E55:E56"/>
    <mergeCell ref="F55:F56"/>
    <mergeCell ref="G55:G56"/>
    <mergeCell ref="J72:J73"/>
    <mergeCell ref="I13:I14"/>
    <mergeCell ref="I29:I30"/>
    <mergeCell ref="I33:I34"/>
    <mergeCell ref="I47:I48"/>
    <mergeCell ref="I55:I56"/>
    <mergeCell ref="I59:I60"/>
    <mergeCell ref="I65:I66"/>
    <mergeCell ref="I72:I73"/>
    <mergeCell ref="K33:K34"/>
    <mergeCell ref="K47:K48"/>
    <mergeCell ref="K51:K52"/>
    <mergeCell ref="K55:K56"/>
    <mergeCell ref="K59:K60"/>
    <mergeCell ref="K65:K66"/>
    <mergeCell ref="J33:J34"/>
    <mergeCell ref="J47:J48"/>
    <mergeCell ref="J51:J52"/>
    <mergeCell ref="J55:J56"/>
    <mergeCell ref="J59:J60"/>
    <mergeCell ref="J65:J66"/>
    <mergeCell ref="M65:M66"/>
    <mergeCell ref="M72:M73"/>
    <mergeCell ref="K72:K73"/>
    <mergeCell ref="M90:M91"/>
    <mergeCell ref="M99:M100"/>
    <mergeCell ref="K128:K129"/>
    <mergeCell ref="L13:L14"/>
    <mergeCell ref="L29:L30"/>
    <mergeCell ref="L33:L34"/>
    <mergeCell ref="L47:L48"/>
    <mergeCell ref="L51:L52"/>
    <mergeCell ref="L55:L56"/>
    <mergeCell ref="L59:L60"/>
    <mergeCell ref="L65:L66"/>
    <mergeCell ref="L72:L73"/>
    <mergeCell ref="L90:L91"/>
    <mergeCell ref="L99:L100"/>
    <mergeCell ref="L123:L124"/>
    <mergeCell ref="L128:L129"/>
    <mergeCell ref="K13:K14"/>
    <mergeCell ref="K29:K30"/>
    <mergeCell ref="M123:M124"/>
    <mergeCell ref="M128:M129"/>
    <mergeCell ref="N13:N14"/>
    <mergeCell ref="N29:N30"/>
    <mergeCell ref="N33:N34"/>
    <mergeCell ref="N47:N48"/>
    <mergeCell ref="N51:N52"/>
    <mergeCell ref="N55:N56"/>
    <mergeCell ref="N59:N60"/>
    <mergeCell ref="N65:N66"/>
    <mergeCell ref="N72:N73"/>
    <mergeCell ref="N90:N91"/>
    <mergeCell ref="N99:N100"/>
    <mergeCell ref="N123:N124"/>
    <mergeCell ref="N128:N129"/>
    <mergeCell ref="M13:M14"/>
    <mergeCell ref="M29:M30"/>
    <mergeCell ref="M33:M34"/>
    <mergeCell ref="M47:M48"/>
    <mergeCell ref="M51:M52"/>
    <mergeCell ref="M55:M56"/>
    <mergeCell ref="M59:M60"/>
  </mergeCells>
  <printOptions horizontalCentered="1"/>
  <pageMargins left="0.70866141732283472" right="0.70866141732283472" top="1.1811023622047245" bottom="0.74803149606299213" header="0.31496062992125984" footer="0.31496062992125984"/>
  <pageSetup paperSize="9" scale="32" firstPageNumber="70" fitToHeight="0" orientation="landscape" useFirstPageNumber="1" r:id="rId1"/>
  <headerFooter>
    <oddHeader>&amp;C&amp;"Times New Roman,обычный"&amp;40&amp;P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view="pageBreakPreview" zoomScaleNormal="65" workbookViewId="0">
      <selection activeCell="N3" sqref="N3"/>
    </sheetView>
  </sheetViews>
  <sheetFormatPr defaultColWidth="8.42578125" defaultRowHeight="15.75" customHeight="1" x14ac:dyDescent="0.25"/>
  <cols>
    <col min="1" max="1" width="22.42578125" customWidth="1"/>
    <col min="2" max="2" width="17" customWidth="1"/>
    <col min="3" max="4" width="14.42578125" customWidth="1"/>
    <col min="5" max="5" width="19.42578125" customWidth="1"/>
    <col min="6" max="6" width="17.42578125" customWidth="1"/>
    <col min="7" max="7" width="14.42578125" bestFit="1" customWidth="1"/>
    <col min="8" max="14" width="14.42578125" customWidth="1"/>
    <col min="15" max="15" width="11.42578125" bestFit="1" customWidth="1"/>
  </cols>
  <sheetData>
    <row r="1" spans="1:15" ht="15" x14ac:dyDescent="0.25">
      <c r="A1" s="4"/>
      <c r="B1" s="5" t="s">
        <v>5</v>
      </c>
      <c r="C1" s="5">
        <v>2020</v>
      </c>
      <c r="D1" s="5">
        <v>2021</v>
      </c>
      <c r="E1" s="5">
        <v>2022</v>
      </c>
      <c r="F1" s="5">
        <v>2023</v>
      </c>
      <c r="G1" s="5">
        <v>2024</v>
      </c>
      <c r="H1" s="5">
        <v>2025</v>
      </c>
      <c r="I1" s="5">
        <v>2026</v>
      </c>
      <c r="J1" s="5">
        <v>2027</v>
      </c>
      <c r="K1" s="5">
        <v>2028</v>
      </c>
      <c r="L1" s="5">
        <v>2029</v>
      </c>
      <c r="M1" s="5">
        <v>2030</v>
      </c>
      <c r="N1" s="13"/>
    </row>
    <row r="2" spans="1:15" ht="18.75" x14ac:dyDescent="0.25">
      <c r="A2" s="6" t="s">
        <v>94</v>
      </c>
      <c r="B2" s="192">
        <f>SUM(C2:M2)</f>
        <v>860967.5699999996</v>
      </c>
      <c r="C2" s="192">
        <f>C3+C4</f>
        <v>266433.19</v>
      </c>
      <c r="D2" s="192">
        <f>D3+D4</f>
        <v>264764.77999999997</v>
      </c>
      <c r="E2" s="192">
        <f>E3+E4</f>
        <v>50010.6</v>
      </c>
      <c r="F2" s="192">
        <f>F3+F4</f>
        <v>35674.6</v>
      </c>
      <c r="G2" s="192">
        <f>G3+G4</f>
        <v>34869.199999999997</v>
      </c>
      <c r="H2" s="193">
        <f t="shared" ref="H2:M2" si="0">H3+H4</f>
        <v>34869.199999999997</v>
      </c>
      <c r="I2" s="193">
        <f t="shared" si="0"/>
        <v>34869.199999999997</v>
      </c>
      <c r="J2" s="193">
        <f t="shared" si="0"/>
        <v>34869.199999999997</v>
      </c>
      <c r="K2" s="193">
        <f t="shared" si="0"/>
        <v>34869.199999999997</v>
      </c>
      <c r="L2" s="193">
        <f t="shared" si="0"/>
        <v>34869.199999999997</v>
      </c>
      <c r="M2" s="193">
        <f t="shared" si="0"/>
        <v>34869.199999999997</v>
      </c>
      <c r="N2" s="14"/>
    </row>
    <row r="3" spans="1:15" ht="18.75" x14ac:dyDescent="0.25">
      <c r="A3" s="6" t="s">
        <v>71</v>
      </c>
      <c r="B3" s="192">
        <f>SUM(C3:M3)</f>
        <v>469750.67</v>
      </c>
      <c r="C3" s="192">
        <f>'Прогноз прил 3'!D121+'Прогноз прил 3'!D130</f>
        <v>229840.99000000002</v>
      </c>
      <c r="D3" s="192">
        <f>SUM('Прогноз прил 3'!E121,'Прогноз прил 3'!E130)</f>
        <v>226595.08</v>
      </c>
      <c r="E3" s="192">
        <f>SUM('Прогноз прил 3'!F121,'Прогноз прил 3'!F130)</f>
        <v>13314.6</v>
      </c>
      <c r="F3" s="192">
        <f>SUM('Прогноз прил 3'!G121,'Прогноз прил 3'!G130)</f>
        <v>0</v>
      </c>
      <c r="G3" s="192">
        <f>SUM('Прогноз прил 3'!H121,'Прогноз прил 3'!H130)</f>
        <v>0</v>
      </c>
      <c r="H3" s="192">
        <f>SUM('Прогноз прил 3'!I121,'Прогноз прил 3'!I130)</f>
        <v>0</v>
      </c>
      <c r="I3" s="192">
        <f>SUM('Прогноз прил 3'!J121,'Прогноз прил 3'!J130)</f>
        <v>0</v>
      </c>
      <c r="J3" s="192">
        <f>SUM('Прогноз прил 3'!K121,'Прогноз прил 3'!K130)</f>
        <v>0</v>
      </c>
      <c r="K3" s="192">
        <f>SUM('Прогноз прил 3'!L121,'Прогноз прил 3'!L130)</f>
        <v>0</v>
      </c>
      <c r="L3" s="192">
        <f>SUM('Прогноз прил 3'!M121,'Прогноз прил 3'!M130)</f>
        <v>0</v>
      </c>
      <c r="M3" s="192">
        <f>SUM('Прогноз прил 3'!N121,'Прогноз прил 3'!N130)</f>
        <v>0</v>
      </c>
      <c r="N3" s="14"/>
    </row>
    <row r="4" spans="1:15" ht="18" customHeight="1" x14ac:dyDescent="0.25">
      <c r="A4" s="6" t="s">
        <v>72</v>
      </c>
      <c r="B4" s="192">
        <f>SUM(C4:M4)</f>
        <v>391216.90000000008</v>
      </c>
      <c r="C4" s="192">
        <f>'Прогноз прил 3'!D126</f>
        <v>36592.199999999997</v>
      </c>
      <c r="D4" s="192">
        <f>'Прогноз прил 3'!E126</f>
        <v>38169.699999999997</v>
      </c>
      <c r="E4" s="192">
        <f>'Прогноз прил 3'!F126</f>
        <v>36696</v>
      </c>
      <c r="F4" s="192">
        <f>'Прогноз прил 3'!G126</f>
        <v>35674.6</v>
      </c>
      <c r="G4" s="192">
        <f>'Прогноз прил 3'!H126</f>
        <v>34869.199999999997</v>
      </c>
      <c r="H4" s="192">
        <f>'Прогноз прил 3'!I126</f>
        <v>34869.199999999997</v>
      </c>
      <c r="I4" s="192">
        <f>'Прогноз прил 3'!J126</f>
        <v>34869.199999999997</v>
      </c>
      <c r="J4" s="192">
        <f>'Прогноз прил 3'!K126</f>
        <v>34869.199999999997</v>
      </c>
      <c r="K4" s="192">
        <f>'Прогноз прил 3'!L126</f>
        <v>34869.199999999997</v>
      </c>
      <c r="L4" s="192">
        <f>'Прогноз прил 3'!M126</f>
        <v>34869.199999999997</v>
      </c>
      <c r="M4" s="192">
        <f>'Прогноз прил 3'!N126</f>
        <v>34869.199999999997</v>
      </c>
      <c r="N4" s="14"/>
    </row>
    <row r="5" spans="1:15" ht="15" customHeight="1" x14ac:dyDescent="0.25">
      <c r="A5" s="6"/>
      <c r="B5" s="192"/>
      <c r="C5" s="192"/>
      <c r="D5" s="192"/>
      <c r="E5" s="192"/>
      <c r="F5" s="192"/>
      <c r="G5" s="192"/>
      <c r="H5" s="194"/>
      <c r="I5" s="194"/>
      <c r="J5" s="194"/>
      <c r="K5" s="194"/>
      <c r="L5" s="194"/>
      <c r="M5" s="194"/>
      <c r="N5" s="14"/>
    </row>
    <row r="6" spans="1:15" ht="17.100000000000001" customHeight="1" x14ac:dyDescent="0.3">
      <c r="A6" s="7"/>
      <c r="B6" s="195"/>
      <c r="C6" s="195"/>
      <c r="D6" s="195"/>
      <c r="E6" s="195"/>
      <c r="F6" s="195"/>
      <c r="G6" s="195"/>
      <c r="H6" s="196"/>
      <c r="I6" s="196"/>
      <c r="J6" s="196"/>
      <c r="K6" s="196"/>
      <c r="L6" s="196"/>
      <c r="M6" s="196"/>
      <c r="N6" s="15"/>
    </row>
    <row r="7" spans="1:15" ht="17.100000000000001" customHeight="1" x14ac:dyDescent="0.25">
      <c r="A7" s="6" t="s">
        <v>73</v>
      </c>
      <c r="B7" s="192">
        <f t="shared" ref="B7:M7" si="1">SUM(B8:B9)</f>
        <v>30779444.158819996</v>
      </c>
      <c r="C7" s="192">
        <f t="shared" si="1"/>
        <v>3061012.0599999996</v>
      </c>
      <c r="D7" s="192">
        <f t="shared" si="1"/>
        <v>3745349.4888199996</v>
      </c>
      <c r="E7" s="192">
        <f t="shared" si="1"/>
        <v>3690812.0900000008</v>
      </c>
      <c r="F7" s="192">
        <f t="shared" si="1"/>
        <v>2000071.63</v>
      </c>
      <c r="G7" s="192">
        <f t="shared" si="1"/>
        <v>2238179.33</v>
      </c>
      <c r="H7" s="192">
        <f t="shared" si="1"/>
        <v>2674003.2599999998</v>
      </c>
      <c r="I7" s="192">
        <f t="shared" si="1"/>
        <v>2674003.2599999998</v>
      </c>
      <c r="J7" s="192">
        <f t="shared" si="1"/>
        <v>2674003.2599999998</v>
      </c>
      <c r="K7" s="192">
        <f t="shared" si="1"/>
        <v>2674003.2599999998</v>
      </c>
      <c r="L7" s="192">
        <f t="shared" si="1"/>
        <v>2674003.2599999998</v>
      </c>
      <c r="M7" s="192">
        <f t="shared" si="1"/>
        <v>2674003.2599999998</v>
      </c>
      <c r="N7" s="14">
        <f>B2+B12+B17</f>
        <v>29249561.458819993</v>
      </c>
      <c r="O7" s="3">
        <f>C2+C12+C17</f>
        <v>2866952.86</v>
      </c>
    </row>
    <row r="8" spans="1:15" ht="17.100000000000001" customHeight="1" x14ac:dyDescent="0.25">
      <c r="A8" s="6" t="s">
        <v>71</v>
      </c>
      <c r="B8" s="192">
        <f>C8+D8+E8+F8+G8+H8+I8+J8+K8+L8+M8</f>
        <v>4073730.9188200003</v>
      </c>
      <c r="C8" s="192">
        <f t="shared" ref="C8:M8" si="2">C3+C13+C18</f>
        <v>570326.76</v>
      </c>
      <c r="D8" s="192">
        <f t="shared" si="2"/>
        <v>563229.80882000003</v>
      </c>
      <c r="E8" s="192">
        <f t="shared" si="2"/>
        <v>536815.6</v>
      </c>
      <c r="F8" s="192">
        <f t="shared" si="2"/>
        <v>725180.57</v>
      </c>
      <c r="G8" s="192">
        <f t="shared" si="2"/>
        <v>479078.18000000005</v>
      </c>
      <c r="H8" s="192">
        <f t="shared" si="2"/>
        <v>199850</v>
      </c>
      <c r="I8" s="192">
        <f t="shared" si="2"/>
        <v>199850</v>
      </c>
      <c r="J8" s="192">
        <f t="shared" si="2"/>
        <v>199850</v>
      </c>
      <c r="K8" s="192">
        <f t="shared" si="2"/>
        <v>199850</v>
      </c>
      <c r="L8" s="192">
        <f t="shared" si="2"/>
        <v>199850</v>
      </c>
      <c r="M8" s="192">
        <f t="shared" si="2"/>
        <v>199850</v>
      </c>
      <c r="N8" s="14">
        <f>B3+B13+B18</f>
        <v>4073730.9188199998</v>
      </c>
    </row>
    <row r="9" spans="1:15" ht="17.100000000000001" customHeight="1" x14ac:dyDescent="0.25">
      <c r="A9" s="6" t="s">
        <v>72</v>
      </c>
      <c r="B9" s="192">
        <f>C9+D9+E9+F9+G9+H9+I9+J9+K9+L9+M9</f>
        <v>26705713.239999995</v>
      </c>
      <c r="C9" s="192">
        <f>'Прогноз прил 3'!D11-C8</f>
        <v>2490685.2999999998</v>
      </c>
      <c r="D9" s="192">
        <f>'Прогноз прил 3'!E11-D8</f>
        <v>3182119.6799999997</v>
      </c>
      <c r="E9" s="192">
        <f>'Прогноз прил 3'!F11-E8</f>
        <v>3153996.4900000007</v>
      </c>
      <c r="F9" s="192">
        <f>'Прогноз прил 3'!G11-F8</f>
        <v>1274891.06</v>
      </c>
      <c r="G9" s="192">
        <f>'Прогноз прил 3'!H11-G8</f>
        <v>1759101.15</v>
      </c>
      <c r="H9" s="192">
        <f>'Прогноз прил 3'!I11-H8</f>
        <v>2474153.2599999998</v>
      </c>
      <c r="I9" s="192">
        <f>'Прогноз прил 3'!J11-I8</f>
        <v>2474153.2599999998</v>
      </c>
      <c r="J9" s="192">
        <f>'Прогноз прил 3'!K11-J8</f>
        <v>2474153.2599999998</v>
      </c>
      <c r="K9" s="192">
        <f>'Прогноз прил 3'!L11-K8</f>
        <v>2474153.2599999998</v>
      </c>
      <c r="L9" s="192">
        <f>'Прогноз прил 3'!M11-L8</f>
        <v>2474153.2599999998</v>
      </c>
      <c r="M9" s="192">
        <f>'Прогноз прил 3'!N11-M8</f>
        <v>2474153.2599999998</v>
      </c>
      <c r="N9" s="14"/>
    </row>
    <row r="10" spans="1:15" ht="15.75" customHeight="1" x14ac:dyDescent="0.25">
      <c r="A10" s="6"/>
      <c r="B10" s="192"/>
      <c r="C10" s="192"/>
      <c r="D10" s="192"/>
      <c r="E10" s="192"/>
      <c r="F10" s="192"/>
      <c r="G10" s="192"/>
      <c r="H10" s="194"/>
      <c r="I10" s="194"/>
      <c r="J10" s="194"/>
      <c r="K10" s="194"/>
      <c r="L10" s="194"/>
      <c r="M10" s="194"/>
      <c r="N10" s="14"/>
    </row>
    <row r="11" spans="1:15" ht="15.75" customHeight="1" x14ac:dyDescent="0.25">
      <c r="A11" s="6"/>
      <c r="B11" s="192"/>
      <c r="C11" s="192"/>
      <c r="D11" s="192"/>
      <c r="E11" s="192"/>
      <c r="F11" s="192"/>
      <c r="G11" s="192"/>
      <c r="H11" s="194"/>
      <c r="I11" s="194"/>
      <c r="J11" s="194"/>
      <c r="K11" s="194"/>
      <c r="L11" s="194"/>
      <c r="M11" s="194"/>
      <c r="N11" s="14"/>
      <c r="O11" s="3"/>
    </row>
    <row r="12" spans="1:15" ht="15.75" customHeight="1" x14ac:dyDescent="0.25">
      <c r="A12" s="6" t="s">
        <v>74</v>
      </c>
      <c r="B12" s="192">
        <f>C12+D12+E12+F12+G12+H12+I12+J12+K12+L12+M12</f>
        <v>26171445.288819991</v>
      </c>
      <c r="C12" s="192">
        <f t="shared" ref="C12:M12" si="3">C13+C14</f>
        <v>2399039.27</v>
      </c>
      <c r="D12" s="192">
        <f t="shared" si="3"/>
        <v>2802075.7088199998</v>
      </c>
      <c r="E12" s="192">
        <f t="shared" si="3"/>
        <v>3310052.79</v>
      </c>
      <c r="F12" s="192">
        <f t="shared" si="3"/>
        <v>1671635.63</v>
      </c>
      <c r="G12" s="192">
        <f t="shared" si="3"/>
        <v>1910528.33</v>
      </c>
      <c r="H12" s="192">
        <f t="shared" si="3"/>
        <v>2346352.2599999998</v>
      </c>
      <c r="I12" s="192">
        <f t="shared" si="3"/>
        <v>2346352.2599999998</v>
      </c>
      <c r="J12" s="192">
        <f t="shared" si="3"/>
        <v>2346352.2599999998</v>
      </c>
      <c r="K12" s="192">
        <f t="shared" si="3"/>
        <v>2346352.2599999998</v>
      </c>
      <c r="L12" s="192">
        <f t="shared" si="3"/>
        <v>2346352.2599999998</v>
      </c>
      <c r="M12" s="192">
        <f t="shared" si="3"/>
        <v>2346352.2599999998</v>
      </c>
      <c r="N12" s="14"/>
    </row>
    <row r="13" spans="1:15" ht="15.75" customHeight="1" x14ac:dyDescent="0.25">
      <c r="A13" s="6" t="s">
        <v>71</v>
      </c>
      <c r="B13" s="192">
        <f>C13+D13+E13+F13+G13+H13+I13+J13+K13+L13+M13</f>
        <v>1405005.94882</v>
      </c>
      <c r="C13" s="192">
        <f>'Прогноз прил 3'!D88+'Прогноз прил 3'!D67+16928.2+8910</f>
        <v>140340.47</v>
      </c>
      <c r="D13" s="192">
        <f>'Прогноз прил 3'!E88+'Прогноз прил 3'!E67</f>
        <v>136382.72882000002</v>
      </c>
      <c r="E13" s="192">
        <f>'Прогноз прил 3'!F88+'Прогноз прил 3'!F67</f>
        <v>323724</v>
      </c>
      <c r="F13" s="192">
        <f>'Прогноз прил 3'!G88+'Прогноз прил 3'!G67</f>
        <v>525330.56999999995</v>
      </c>
      <c r="G13" s="192">
        <f>'Прогноз прил 3'!H88+'Прогноз прил 3'!H67</f>
        <v>279228.18000000005</v>
      </c>
      <c r="H13" s="192">
        <f>'Прогноз прил 3'!I88+'Прогноз прил 3'!I67</f>
        <v>0</v>
      </c>
      <c r="I13" s="192">
        <f>'Прогноз прил 3'!J88+'Прогноз прил 3'!J67</f>
        <v>0</v>
      </c>
      <c r="J13" s="192">
        <f>'Прогноз прил 3'!K88+'Прогноз прил 3'!K67</f>
        <v>0</v>
      </c>
      <c r="K13" s="192">
        <f>'Прогноз прил 3'!L88+'Прогноз прил 3'!L67</f>
        <v>0</v>
      </c>
      <c r="L13" s="192">
        <f>'Прогноз прил 3'!M88+'Прогноз прил 3'!M67</f>
        <v>0</v>
      </c>
      <c r="M13" s="192">
        <f>'Прогноз прил 3'!N88+'Прогноз прил 3'!N67</f>
        <v>0</v>
      </c>
      <c r="N13" s="14"/>
    </row>
    <row r="14" spans="1:15" ht="15.75" customHeight="1" x14ac:dyDescent="0.25">
      <c r="A14" s="6" t="s">
        <v>72</v>
      </c>
      <c r="B14" s="192">
        <f>C14+D14+E14+F14+G14+H14+I14+J14+K14+L14+M14</f>
        <v>24766439.339999996</v>
      </c>
      <c r="C14" s="192">
        <f>'Прогноз прил 3'!D45+'Прогноз прил 3'!D49+'Прогноз прил 3'!D53+'Прогноз прил 3'!D57+'Прогноз прил 3'!D63+'Прогноз прил 3'!D84+'Прогноз прил 3'!D78+'Прогноз прил 3'!D79-16928.2-8910</f>
        <v>2258698.7999999998</v>
      </c>
      <c r="D14" s="192">
        <f>'Прогноз прил 3'!E45+'Прогноз прил 3'!E49+'Прогноз прил 3'!E53+'Прогноз прил 3'!E57+'Прогноз прил 3'!E63+'Прогноз прил 3'!E84+'Прогноз прил 3'!E78+'Прогноз прил 3'!E79</f>
        <v>2665692.98</v>
      </c>
      <c r="E14" s="192">
        <f>'Прогноз прил 3'!F45+'Прогноз прил 3'!F49+'Прогноз прил 3'!F53+'Прогноз прил 3'!F57+'Прогноз прил 3'!F63+'Прогноз прил 3'!F84+'Прогноз прил 3'!F78+'Прогноз прил 3'!F79</f>
        <v>2986328.79</v>
      </c>
      <c r="F14" s="192">
        <f>'Прогноз прил 3'!G45+'Прогноз прил 3'!G49+'Прогноз прил 3'!G53+'Прогноз прил 3'!G57+'Прогноз прил 3'!G63+'Прогноз прил 3'!G84+'Прогноз прил 3'!G78+'Прогноз прил 3'!G79</f>
        <v>1146305.06</v>
      </c>
      <c r="G14" s="192">
        <f>'Прогноз прил 3'!H45+'Прогноз прил 3'!H49+'Прогноз прил 3'!H53+'Прогноз прил 3'!H57+'Прогноз прил 3'!H63+'Прогноз прил 3'!H84+'Прогноз прил 3'!H78+'Прогноз прил 3'!H79</f>
        <v>1631300.15</v>
      </c>
      <c r="H14" s="192">
        <f>'Прогноз прил 3'!I45+'Прогноз прил 3'!I49+'Прогноз прил 3'!I53+'Прогноз прил 3'!I57+'Прогноз прил 3'!I63+'Прогноз прил 3'!I84+'Прогноз прил 3'!I78+'Прогноз прил 3'!I79</f>
        <v>2346352.2599999998</v>
      </c>
      <c r="I14" s="192">
        <f>'Прогноз прил 3'!J45+'Прогноз прил 3'!J49+'Прогноз прил 3'!J53+'Прогноз прил 3'!J57+'Прогноз прил 3'!J63+'Прогноз прил 3'!J84+'Прогноз прил 3'!J78+'Прогноз прил 3'!J79</f>
        <v>2346352.2599999998</v>
      </c>
      <c r="J14" s="192">
        <f>'Прогноз прил 3'!K45+'Прогноз прил 3'!K49+'Прогноз прил 3'!K53+'Прогноз прил 3'!K57+'Прогноз прил 3'!K63+'Прогноз прил 3'!K84+'Прогноз прил 3'!K78+'Прогноз прил 3'!K79</f>
        <v>2346352.2599999998</v>
      </c>
      <c r="K14" s="192">
        <f>'Прогноз прил 3'!L45+'Прогноз прил 3'!L49+'Прогноз прил 3'!L53+'Прогноз прил 3'!L57+'Прогноз прил 3'!L63+'Прогноз прил 3'!L84+'Прогноз прил 3'!L78+'Прогноз прил 3'!L79</f>
        <v>2346352.2599999998</v>
      </c>
      <c r="L14" s="192">
        <f>'Прогноз прил 3'!M45+'Прогноз прил 3'!M49+'Прогноз прил 3'!M53+'Прогноз прил 3'!M57+'Прогноз прил 3'!M63+'Прогноз прил 3'!M84+'Прогноз прил 3'!M78+'Прогноз прил 3'!M79</f>
        <v>2346352.2599999998</v>
      </c>
      <c r="M14" s="192">
        <f>'Прогноз прил 3'!N45+'Прогноз прил 3'!N49+'Прогноз прил 3'!N53+'Прогноз прил 3'!N57+'Прогноз прил 3'!N63+'Прогноз прил 3'!N84+'Прогноз прил 3'!N78+'Прогноз прил 3'!N79</f>
        <v>2346352.2599999998</v>
      </c>
      <c r="N14" s="14"/>
    </row>
    <row r="15" spans="1:15" ht="15.75" customHeight="1" x14ac:dyDescent="0.3">
      <c r="A15" s="7"/>
      <c r="B15" s="197"/>
      <c r="C15" s="197"/>
      <c r="D15" s="197"/>
      <c r="E15" s="197"/>
      <c r="F15" s="197"/>
      <c r="G15" s="197"/>
      <c r="H15" s="198"/>
      <c r="I15" s="198"/>
      <c r="J15" s="198"/>
      <c r="K15" s="198"/>
      <c r="L15" s="198"/>
      <c r="M15" s="198"/>
      <c r="N15" s="16"/>
    </row>
    <row r="16" spans="1:15" ht="17.100000000000001" customHeight="1" x14ac:dyDescent="0.3">
      <c r="A16" s="7"/>
      <c r="B16" s="197"/>
      <c r="C16" s="197"/>
      <c r="D16" s="197"/>
      <c r="E16" s="197"/>
      <c r="F16" s="197"/>
      <c r="G16" s="197"/>
      <c r="H16" s="198"/>
      <c r="I16" s="198"/>
      <c r="J16" s="198"/>
      <c r="K16" s="198"/>
      <c r="L16" s="198"/>
      <c r="M16" s="198"/>
      <c r="N16" s="16"/>
    </row>
    <row r="17" spans="1:14" ht="15.75" customHeight="1" x14ac:dyDescent="0.3">
      <c r="A17" s="6" t="s">
        <v>95</v>
      </c>
      <c r="B17" s="195">
        <f t="shared" ref="B17:M17" si="4">B18+B19</f>
        <v>2217148.5999999996</v>
      </c>
      <c r="C17" s="195">
        <f t="shared" si="4"/>
        <v>201480.4</v>
      </c>
      <c r="D17" s="195">
        <f t="shared" si="4"/>
        <v>201805.7</v>
      </c>
      <c r="E17" s="195">
        <f t="shared" si="4"/>
        <v>201524.5</v>
      </c>
      <c r="F17" s="195">
        <f t="shared" si="4"/>
        <v>201540.5</v>
      </c>
      <c r="G17" s="195">
        <f t="shared" si="4"/>
        <v>201542.5</v>
      </c>
      <c r="H17" s="195">
        <f t="shared" si="4"/>
        <v>201542.5</v>
      </c>
      <c r="I17" s="195">
        <f t="shared" si="4"/>
        <v>201542.5</v>
      </c>
      <c r="J17" s="195">
        <f t="shared" si="4"/>
        <v>201542.5</v>
      </c>
      <c r="K17" s="195">
        <f t="shared" si="4"/>
        <v>201542.5</v>
      </c>
      <c r="L17" s="195">
        <f t="shared" si="4"/>
        <v>201542.5</v>
      </c>
      <c r="M17" s="195">
        <f t="shared" si="4"/>
        <v>201542.5</v>
      </c>
      <c r="N17" s="17"/>
    </row>
    <row r="18" spans="1:14" ht="15.75" customHeight="1" x14ac:dyDescent="0.3">
      <c r="A18" s="6" t="s">
        <v>71</v>
      </c>
      <c r="B18" s="195">
        <f>SUM(C18:M18)</f>
        <v>2198974.2999999998</v>
      </c>
      <c r="C18" s="195">
        <f>'Прогноз прил 3'!D101</f>
        <v>200145.3</v>
      </c>
      <c r="D18" s="195">
        <f>'Прогноз прил 3'!E101</f>
        <v>200252</v>
      </c>
      <c r="E18" s="195">
        <f>'Прогноз прил 3'!F101</f>
        <v>199777</v>
      </c>
      <c r="F18" s="195">
        <f>'Прогноз прил 3'!G101</f>
        <v>199850</v>
      </c>
      <c r="G18" s="195">
        <f>'Прогноз прил 3'!H101</f>
        <v>199850</v>
      </c>
      <c r="H18" s="195">
        <f>'Прогноз прил 3'!I101</f>
        <v>199850</v>
      </c>
      <c r="I18" s="195">
        <f>'Прогноз прил 3'!J101</f>
        <v>199850</v>
      </c>
      <c r="J18" s="195">
        <f>'Прогноз прил 3'!K101</f>
        <v>199850</v>
      </c>
      <c r="K18" s="195">
        <f>'Прогноз прил 3'!L101</f>
        <v>199850</v>
      </c>
      <c r="L18" s="195">
        <f>'Прогноз прил 3'!M101</f>
        <v>199850</v>
      </c>
      <c r="M18" s="195">
        <f>'Прогноз прил 3'!N101</f>
        <v>199850</v>
      </c>
      <c r="N18" s="17"/>
    </row>
    <row r="19" spans="1:14" ht="15.75" customHeight="1" x14ac:dyDescent="0.3">
      <c r="A19" s="6" t="s">
        <v>72</v>
      </c>
      <c r="B19" s="195">
        <f>SUM(C19:M19)</f>
        <v>18174.3</v>
      </c>
      <c r="C19" s="195">
        <f>'Прогноз прил 3'!D98</f>
        <v>1335.1</v>
      </c>
      <c r="D19" s="195">
        <f>'Прогноз прил 3'!E98</f>
        <v>1553.7</v>
      </c>
      <c r="E19" s="195">
        <f>'Прогноз прил 3'!F98</f>
        <v>1747.5</v>
      </c>
      <c r="F19" s="195">
        <f>'Прогноз прил 3'!G98</f>
        <v>1690.5</v>
      </c>
      <c r="G19" s="195">
        <f>'Прогноз прил 3'!H98</f>
        <v>1692.5</v>
      </c>
      <c r="H19" s="195">
        <f>'Прогноз прил 3'!I98</f>
        <v>1692.5</v>
      </c>
      <c r="I19" s="195">
        <f>'Прогноз прил 3'!J98</f>
        <v>1692.5</v>
      </c>
      <c r="J19" s="195">
        <f>'Прогноз прил 3'!K98</f>
        <v>1692.5</v>
      </c>
      <c r="K19" s="195">
        <f>'Прогноз прил 3'!L98</f>
        <v>1692.5</v>
      </c>
      <c r="L19" s="195">
        <f>'Прогноз прил 3'!M98</f>
        <v>1692.5</v>
      </c>
      <c r="M19" s="195">
        <f>'Прогноз прил 3'!N98</f>
        <v>1692.5</v>
      </c>
      <c r="N19" s="17"/>
    </row>
    <row r="20" spans="1:14" ht="15.75" customHeight="1" x14ac:dyDescent="0.3">
      <c r="A20" s="4"/>
      <c r="B20" s="199"/>
      <c r="C20" s="199"/>
      <c r="D20" s="199"/>
      <c r="E20" s="199"/>
      <c r="F20" s="199"/>
      <c r="G20" s="199"/>
      <c r="H20" s="200"/>
      <c r="I20" s="200"/>
      <c r="J20" s="200"/>
      <c r="K20" s="200"/>
      <c r="L20" s="200"/>
      <c r="M20" s="200"/>
      <c r="N20" s="18"/>
    </row>
  </sheetData>
  <sheetProtection selectLockedCells="1" selectUnlockedCells="1"/>
  <pageMargins left="0.7" right="0.7" top="0.75" bottom="0.75" header="0.51180555555555551" footer="0.51180555555555551"/>
  <pageSetup paperSize="9" scale="52" firstPageNumber="0" fitToHeight="0" orientation="landscape" r:id="rId1"/>
  <headerFooter alignWithMargins="0"/>
  <colBreaks count="1" manualBreakCount="1">
    <brk id="13" max="1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20"/>
  <sheetViews>
    <sheetView workbookViewId="0"/>
  </sheetViews>
  <sheetFormatPr defaultRowHeight="15" x14ac:dyDescent="0.25"/>
  <cols>
    <col min="2" max="2" width="14.85546875" customWidth="1"/>
    <col min="3" max="3" width="12" customWidth="1"/>
    <col min="4" max="4" width="11.140625" customWidth="1"/>
    <col min="5" max="5" width="13.140625" customWidth="1"/>
    <col min="6" max="6" width="13.42578125" customWidth="1"/>
    <col min="7" max="7" width="12.42578125" customWidth="1"/>
    <col min="9" max="9" width="9.42578125" bestFit="1" customWidth="1"/>
    <col min="10" max="10" width="12.42578125" customWidth="1"/>
    <col min="11" max="11" width="11.85546875" customWidth="1"/>
    <col min="12" max="12" width="10.85546875" customWidth="1"/>
    <col min="13" max="13" width="11.42578125" customWidth="1"/>
    <col min="14" max="14" width="10.42578125" customWidth="1"/>
  </cols>
  <sheetData>
    <row r="6" spans="1:13" ht="45.2" customHeight="1" x14ac:dyDescent="0.25">
      <c r="A6" s="443" t="s">
        <v>81</v>
      </c>
      <c r="B6" s="443" t="s">
        <v>82</v>
      </c>
      <c r="C6" s="443"/>
      <c r="D6" s="443"/>
      <c r="E6" s="443"/>
      <c r="F6" s="443"/>
      <c r="G6" s="443"/>
    </row>
    <row r="7" spans="1:13" x14ac:dyDescent="0.25">
      <c r="A7" s="443"/>
      <c r="B7" s="443" t="s">
        <v>5</v>
      </c>
      <c r="C7" s="443" t="s">
        <v>83</v>
      </c>
      <c r="D7" s="443"/>
      <c r="E7" s="443"/>
      <c r="F7" s="443"/>
      <c r="G7" s="443"/>
    </row>
    <row r="8" spans="1:13" x14ac:dyDescent="0.25">
      <c r="A8" s="443"/>
      <c r="B8" s="443"/>
      <c r="C8" s="8" t="s">
        <v>84</v>
      </c>
      <c r="D8" s="8" t="s">
        <v>85</v>
      </c>
      <c r="E8" s="8" t="s">
        <v>86</v>
      </c>
      <c r="F8" s="8" t="s">
        <v>87</v>
      </c>
      <c r="G8" s="8" t="s">
        <v>88</v>
      </c>
    </row>
    <row r="9" spans="1:13" ht="38.25" x14ac:dyDescent="0.25">
      <c r="A9" s="8" t="s">
        <v>89</v>
      </c>
      <c r="B9" s="12" t="e">
        <f t="shared" ref="B9:G9" si="0">B11+B12</f>
        <v>#VALUE!</v>
      </c>
      <c r="C9" s="12">
        <f t="shared" si="0"/>
        <v>266948.19</v>
      </c>
      <c r="D9" s="9">
        <f t="shared" si="0"/>
        <v>265284.77999999997</v>
      </c>
      <c r="E9" s="9" t="e">
        <f t="shared" si="0"/>
        <v>#VALUE!</v>
      </c>
      <c r="F9" s="9" t="e">
        <f t="shared" si="0"/>
        <v>#VALUE!</v>
      </c>
      <c r="G9" s="9" t="e">
        <f t="shared" si="0"/>
        <v>#VALUE!</v>
      </c>
    </row>
    <row r="10" spans="1:13" ht="25.5" x14ac:dyDescent="0.25">
      <c r="A10" s="8" t="s">
        <v>62</v>
      </c>
      <c r="B10" s="12"/>
      <c r="C10" s="12"/>
      <c r="D10" s="9"/>
      <c r="E10" s="9"/>
      <c r="F10" s="9"/>
      <c r="G10" s="9"/>
    </row>
    <row r="11" spans="1:13" ht="38.25" x14ac:dyDescent="0.25">
      <c r="A11" s="8" t="s">
        <v>71</v>
      </c>
      <c r="B11" s="48">
        <f>SUM(C11:G11)</f>
        <v>469750.67</v>
      </c>
      <c r="C11" s="48">
        <f>'Прогноз прил 3'!D121+'Прогноз прил 3'!D130</f>
        <v>229840.99000000002</v>
      </c>
      <c r="D11" s="10">
        <f>SUM('Прогноз прил 3'!E121,'Прогноз прил 3'!E130)</f>
        <v>226595.08</v>
      </c>
      <c r="E11" s="10">
        <f>SUM('Прогноз прил 3'!F121,'Прогноз прил 3'!F130)</f>
        <v>13314.6</v>
      </c>
      <c r="F11" s="10">
        <f>SUM('Прогноз прил 3'!G121,'Прогноз прил 3'!G130)</f>
        <v>0</v>
      </c>
      <c r="G11" s="10">
        <f>SUM('Прогноз прил 3'!H121,'Прогноз прил 3'!H130)</f>
        <v>0</v>
      </c>
      <c r="I11" s="3"/>
      <c r="J11" s="3"/>
      <c r="K11" s="3"/>
      <c r="L11" s="3"/>
      <c r="M11" s="3"/>
    </row>
    <row r="12" spans="1:13" ht="35.25" customHeight="1" x14ac:dyDescent="0.25">
      <c r="A12" s="443" t="s">
        <v>72</v>
      </c>
      <c r="B12" s="444" t="e">
        <f>SUM(C12:G14)</f>
        <v>#VALUE!</v>
      </c>
      <c r="C12" s="445">
        <f>'Прогноз прил 3'!D135+'Прогноз прил 3'!D127</f>
        <v>37107.199999999997</v>
      </c>
      <c r="D12" s="446">
        <f>'Прогноз прил 3'!E135+'Прогноз прил 3'!E127</f>
        <v>38689.699999999997</v>
      </c>
      <c r="E12" s="446" t="e">
        <f>'Прогноз прил 3'!F135+'Прогноз прил 3'!F127</f>
        <v>#VALUE!</v>
      </c>
      <c r="F12" s="446" t="e">
        <f>'Прогноз прил 3'!G135+'Прогноз прил 3'!G127</f>
        <v>#VALUE!</v>
      </c>
      <c r="G12" s="446" t="e">
        <f>'Прогноз прил 3'!H135+'Прогноз прил 3'!H127</f>
        <v>#VALUE!</v>
      </c>
    </row>
    <row r="13" spans="1:13" ht="15" customHeight="1" x14ac:dyDescent="0.25">
      <c r="A13" s="443"/>
      <c r="B13" s="444"/>
      <c r="C13" s="444"/>
      <c r="D13" s="447"/>
      <c r="E13" s="447"/>
      <c r="F13" s="447"/>
      <c r="G13" s="447"/>
    </row>
    <row r="14" spans="1:13" ht="15.75" customHeight="1" x14ac:dyDescent="0.25">
      <c r="A14" s="443"/>
      <c r="B14" s="444"/>
      <c r="C14" s="444"/>
      <c r="D14" s="447"/>
      <c r="E14" s="447"/>
      <c r="F14" s="447"/>
      <c r="G14" s="447"/>
    </row>
    <row r="16" spans="1:13" ht="15.75" x14ac:dyDescent="0.25">
      <c r="C16" s="11">
        <v>515</v>
      </c>
      <c r="D16" s="11">
        <v>520</v>
      </c>
      <c r="E16" s="11">
        <v>520</v>
      </c>
      <c r="F16" s="11">
        <v>520</v>
      </c>
      <c r="G16" s="11">
        <v>520</v>
      </c>
    </row>
    <row r="18" spans="3:7" x14ac:dyDescent="0.25">
      <c r="C18" s="443">
        <v>15165.4</v>
      </c>
      <c r="D18" s="443">
        <v>15165.4</v>
      </c>
      <c r="E18" s="443">
        <v>15165.4</v>
      </c>
      <c r="F18" s="443">
        <v>15165.4</v>
      </c>
      <c r="G18" s="443">
        <v>15165.4</v>
      </c>
    </row>
    <row r="19" spans="3:7" x14ac:dyDescent="0.25">
      <c r="C19" s="443"/>
      <c r="D19" s="443"/>
      <c r="E19" s="443"/>
      <c r="F19" s="443"/>
      <c r="G19" s="443"/>
    </row>
    <row r="20" spans="3:7" x14ac:dyDescent="0.25">
      <c r="C20" s="443"/>
      <c r="D20" s="443"/>
      <c r="E20" s="443"/>
      <c r="F20" s="443"/>
      <c r="G20" s="443"/>
    </row>
  </sheetData>
  <mergeCells count="16">
    <mergeCell ref="C18:C20"/>
    <mergeCell ref="D18:D20"/>
    <mergeCell ref="E18:E20"/>
    <mergeCell ref="F18:F20"/>
    <mergeCell ref="G18:G20"/>
    <mergeCell ref="A6:A8"/>
    <mergeCell ref="B6:G6"/>
    <mergeCell ref="B7:B8"/>
    <mergeCell ref="C7:G7"/>
    <mergeCell ref="A12:A14"/>
    <mergeCell ref="B12:B14"/>
    <mergeCell ref="C12:C14"/>
    <mergeCell ref="D12:D14"/>
    <mergeCell ref="E12:E14"/>
    <mergeCell ref="F12:F14"/>
    <mergeCell ref="G12:G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Детализация</vt:lpstr>
      <vt:lpstr>Прогноз прил 3</vt:lpstr>
      <vt:lpstr>капитальные затраты</vt:lpstr>
      <vt:lpstr>Кап Газ</vt:lpstr>
      <vt:lpstr>'Прогноз прил 3'!Excel_BuiltIn_Print_Area</vt:lpstr>
      <vt:lpstr>'Прогноз прил 3'!Заголовки_для_печати</vt:lpstr>
      <vt:lpstr>Детализация!Область_печати</vt:lpstr>
      <vt:lpstr>'капитальные затраты'!Область_печати</vt:lpstr>
      <vt:lpstr>'Прогноз прил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n227gsv</dc:creator>
  <cp:lastModifiedBy>Александр</cp:lastModifiedBy>
  <cp:revision>46</cp:revision>
  <cp:lastPrinted>2022-12-16T07:51:54Z</cp:lastPrinted>
  <dcterms:created xsi:type="dcterms:W3CDTF">2013-09-15T05:28:45Z</dcterms:created>
  <dcterms:modified xsi:type="dcterms:W3CDTF">2022-12-16T07:52:34Z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АКО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